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rear_adam/Google Drive/NETTC/Competitions/2018-09-28 - Northern Closed/"/>
    </mc:Choice>
  </mc:AlternateContent>
  <xr:revisionPtr revIDLastSave="0" documentId="13_ncr:1_{F9F90D45-7EA2-2D4E-B98A-148F67966AF1}" xr6:coauthVersionLast="36" xr6:coauthVersionMax="36" xr10:uidLastSave="{00000000-0000-0000-0000-000000000000}"/>
  <workbookProtection workbookAlgorithmName="SHA-512" workbookHashValue="C5le57CJi62EWisbEnEuy3jUm6nJKVWdPgDIOd55JD7fp5RqVRUgjvchja3myYdP795I0dUOkVP/nyWT0YnhkA==" workbookSaltValue="NivJCA0ir0BmdvMFr+E9Rg==" workbookSpinCount="100000" lockStructure="1"/>
  <bookViews>
    <workbookView xWindow="0" yWindow="460" windowWidth="28800" windowHeight="16240" tabRatio="500" activeTab="4" xr2:uid="{00000000-000D-0000-FFFF-FFFF00000000}"/>
  </bookViews>
  <sheets>
    <sheet name="Information" sheetId="2" r:id="rId1"/>
    <sheet name="Requirements" sheetId="7" r:id="rId2"/>
    <sheet name="Individual Competitors" sheetId="1" r:id="rId3"/>
    <sheet name="Synchro Competitors" sheetId="6" r:id="rId4"/>
    <sheet name="Club" sheetId="3" r:id="rId5"/>
    <sheet name="Categories" sheetId="5" state="hidden" r:id="rId6"/>
  </sheets>
  <definedNames>
    <definedName name="_xlnm._FilterDatabase" localSheetId="2" hidden="1">'Individual Competitors'!$D:$D</definedName>
    <definedName name="_xlnm._FilterDatabase" localSheetId="3" hidden="1">'Synchro Competitors'!$D:$D</definedName>
    <definedName name="_xlnm.Criteria" localSheetId="2">'Individual Competitors'!$D:$D</definedName>
    <definedName name="_xlnm.Criteria" localSheetId="3">'Synchro Competitors'!$D:$D</definedName>
    <definedName name="_xlnm.Extract" localSheetId="2">'Individual Competitors'!#REF!</definedName>
    <definedName name="_xlnm.Extract" localSheetId="3">'Synchro Competitors'!#REF!</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77" i="5" l="1"/>
  <c r="G76" i="5"/>
  <c r="G75" i="5"/>
  <c r="G74" i="5"/>
  <c r="G9" i="5"/>
  <c r="G8" i="5"/>
  <c r="G78" i="5"/>
  <c r="G11" i="5"/>
  <c r="G12" i="5"/>
  <c r="G10" i="5"/>
  <c r="P141" i="5" l="1"/>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14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D136" i="5"/>
  <c r="F136" i="5" s="1"/>
  <c r="F135" i="5"/>
  <c r="D135" i="5"/>
  <c r="F134" i="5"/>
  <c r="B39" i="7"/>
  <c r="B27" i="7"/>
  <c r="I24" i="7"/>
  <c r="B15" i="7"/>
  <c r="N13" i="7"/>
  <c r="I13" i="7"/>
  <c r="D137" i="5" l="1"/>
  <c r="D138" i="5" l="1"/>
  <c r="F137" i="5"/>
  <c r="D139" i="5" l="1"/>
  <c r="F138" i="5"/>
  <c r="F139" i="5" l="1"/>
  <c r="D140" i="5"/>
  <c r="F140" i="5" l="1"/>
  <c r="D141" i="5"/>
  <c r="D142" i="5" l="1"/>
  <c r="F141" i="5"/>
  <c r="D143" i="5" l="1"/>
  <c r="F142" i="5"/>
  <c r="D144" i="5" l="1"/>
  <c r="F143" i="5"/>
  <c r="F144" i="5" l="1"/>
  <c r="D145" i="5"/>
  <c r="D146" i="5" l="1"/>
  <c r="F145" i="5"/>
  <c r="D147" i="5" l="1"/>
  <c r="F146" i="5"/>
  <c r="F147" i="5" l="1"/>
  <c r="D148" i="5"/>
  <c r="D149" i="5" l="1"/>
  <c r="F148" i="5"/>
  <c r="D150" i="5" l="1"/>
  <c r="F149" i="5"/>
  <c r="D151" i="5" l="1"/>
  <c r="F150" i="5"/>
  <c r="F151" i="5" l="1"/>
  <c r="D152" i="5"/>
  <c r="F152" i="5" l="1"/>
  <c r="D153" i="5"/>
  <c r="D154" i="5" l="1"/>
  <c r="F153" i="5"/>
  <c r="D155" i="5" l="1"/>
  <c r="F154" i="5"/>
  <c r="D156" i="5" l="1"/>
  <c r="F155" i="5"/>
  <c r="D157" i="5" l="1"/>
  <c r="F156" i="5"/>
  <c r="D158" i="5" l="1"/>
  <c r="F157" i="5"/>
  <c r="D159" i="5" l="1"/>
  <c r="F158" i="5"/>
  <c r="F159" i="5" l="1"/>
  <c r="D160" i="5"/>
  <c r="F160" i="5" l="1"/>
  <c r="D161" i="5"/>
  <c r="D162" i="5" l="1"/>
  <c r="F161" i="5"/>
  <c r="D163" i="5" l="1"/>
  <c r="F162" i="5"/>
  <c r="F163" i="5" l="1"/>
  <c r="D164" i="5"/>
  <c r="F164" i="5" l="1"/>
  <c r="D165" i="5"/>
  <c r="D166" i="5" l="1"/>
  <c r="F165" i="5"/>
  <c r="D167" i="5" l="1"/>
  <c r="F166" i="5"/>
  <c r="F167" i="5" l="1"/>
  <c r="D168" i="5"/>
  <c r="F168" i="5" l="1"/>
  <c r="D169" i="5"/>
  <c r="D170" i="5" l="1"/>
  <c r="F169" i="5"/>
  <c r="D171" i="5" l="1"/>
  <c r="F170" i="5"/>
  <c r="F171" i="5" l="1"/>
  <c r="D172" i="5"/>
  <c r="D173" i="5" l="1"/>
  <c r="F172" i="5"/>
  <c r="D174" i="5" l="1"/>
  <c r="F173" i="5"/>
  <c r="D175" i="5" l="1"/>
  <c r="F174" i="5"/>
  <c r="F175" i="5" l="1"/>
  <c r="D176" i="5"/>
  <c r="F176" i="5" l="1"/>
  <c r="D177" i="5"/>
  <c r="D178" i="5" l="1"/>
  <c r="F177" i="5"/>
  <c r="D179" i="5" l="1"/>
  <c r="F178" i="5"/>
  <c r="F179" i="5" l="1"/>
  <c r="D180" i="5"/>
  <c r="D181" i="5" l="1"/>
  <c r="F180" i="5"/>
  <c r="D182" i="5" l="1"/>
  <c r="F181" i="5"/>
  <c r="D183" i="5" l="1"/>
  <c r="F182" i="5"/>
  <c r="F183" i="5" l="1"/>
  <c r="D184" i="5"/>
  <c r="F184" i="5" l="1"/>
  <c r="D185" i="5"/>
  <c r="D186" i="5" l="1"/>
  <c r="F185" i="5"/>
  <c r="D187" i="5" l="1"/>
  <c r="F186" i="5"/>
  <c r="F187" i="5" l="1"/>
  <c r="D188" i="5"/>
  <c r="F188" i="5" l="1"/>
  <c r="D189" i="5"/>
  <c r="D190" i="5" l="1"/>
  <c r="F189" i="5"/>
  <c r="D191" i="5" l="1"/>
  <c r="F190" i="5"/>
  <c r="F191" i="5" l="1"/>
  <c r="D192" i="5"/>
  <c r="D193" i="5" l="1"/>
  <c r="F192" i="5"/>
  <c r="D194" i="5" l="1"/>
  <c r="F193" i="5"/>
  <c r="D195" i="5" l="1"/>
  <c r="F194" i="5"/>
  <c r="F195" i="5" l="1"/>
  <c r="D196" i="5"/>
  <c r="F196" i="5" l="1"/>
  <c r="D197" i="5"/>
  <c r="D198" i="5" l="1"/>
  <c r="F197" i="5"/>
  <c r="D199" i="5" l="1"/>
  <c r="F199" i="5" s="1"/>
  <c r="F198" i="5"/>
  <c r="P133" i="5" l="1"/>
  <c r="O133" i="5"/>
  <c r="N133" i="5"/>
  <c r="M133" i="5"/>
  <c r="L133" i="5"/>
  <c r="K133" i="5"/>
  <c r="J133" i="5"/>
  <c r="I133" i="5"/>
  <c r="H133" i="5"/>
  <c r="G133" i="5"/>
  <c r="P132" i="5"/>
  <c r="O132" i="5"/>
  <c r="N132" i="5"/>
  <c r="M132" i="5"/>
  <c r="L132" i="5"/>
  <c r="K132" i="5"/>
  <c r="J132" i="5"/>
  <c r="I132" i="5"/>
  <c r="H132" i="5"/>
  <c r="G132" i="5"/>
  <c r="P131" i="5"/>
  <c r="O131" i="5"/>
  <c r="N131" i="5"/>
  <c r="M131" i="5"/>
  <c r="L131" i="5"/>
  <c r="K131" i="5"/>
  <c r="J131" i="5"/>
  <c r="I131" i="5"/>
  <c r="H131" i="5"/>
  <c r="G131" i="5"/>
  <c r="P130" i="5"/>
  <c r="O130" i="5"/>
  <c r="N130" i="5"/>
  <c r="M130" i="5"/>
  <c r="L130" i="5"/>
  <c r="K130" i="5"/>
  <c r="J130" i="5"/>
  <c r="I130" i="5"/>
  <c r="H130" i="5"/>
  <c r="G130" i="5"/>
  <c r="P129" i="5"/>
  <c r="O129" i="5"/>
  <c r="N129" i="5"/>
  <c r="M129" i="5"/>
  <c r="L129" i="5"/>
  <c r="K129" i="5"/>
  <c r="J129" i="5"/>
  <c r="I129" i="5"/>
  <c r="H129" i="5"/>
  <c r="G129" i="5"/>
  <c r="P128" i="5"/>
  <c r="O128" i="5"/>
  <c r="N128" i="5"/>
  <c r="M128" i="5"/>
  <c r="L128" i="5"/>
  <c r="K128" i="5"/>
  <c r="J128" i="5"/>
  <c r="I128" i="5"/>
  <c r="H128" i="5"/>
  <c r="G128" i="5"/>
  <c r="P127" i="5"/>
  <c r="O127" i="5"/>
  <c r="N127" i="5"/>
  <c r="M127" i="5"/>
  <c r="L127" i="5"/>
  <c r="K127" i="5"/>
  <c r="J127" i="5"/>
  <c r="I127" i="5"/>
  <c r="H127" i="5"/>
  <c r="G127" i="5"/>
  <c r="P126" i="5"/>
  <c r="O126" i="5"/>
  <c r="N126" i="5"/>
  <c r="M126" i="5"/>
  <c r="L126" i="5"/>
  <c r="K126" i="5"/>
  <c r="J126" i="5"/>
  <c r="I126" i="5"/>
  <c r="H126" i="5"/>
  <c r="G126" i="5"/>
  <c r="P125" i="5"/>
  <c r="O125" i="5"/>
  <c r="N125" i="5"/>
  <c r="M125" i="5"/>
  <c r="L125" i="5"/>
  <c r="K125" i="5"/>
  <c r="J125" i="5"/>
  <c r="I125" i="5"/>
  <c r="H125" i="5"/>
  <c r="G125" i="5"/>
  <c r="P124" i="5"/>
  <c r="O124" i="5"/>
  <c r="N124" i="5"/>
  <c r="M124" i="5"/>
  <c r="L124" i="5"/>
  <c r="K124" i="5"/>
  <c r="J124" i="5"/>
  <c r="I124" i="5"/>
  <c r="H124" i="5"/>
  <c r="G124" i="5"/>
  <c r="P123" i="5"/>
  <c r="O123" i="5"/>
  <c r="N123" i="5"/>
  <c r="M123" i="5"/>
  <c r="L123" i="5"/>
  <c r="K123" i="5"/>
  <c r="J123" i="5"/>
  <c r="I123" i="5"/>
  <c r="H123" i="5"/>
  <c r="G123" i="5"/>
  <c r="P122" i="5"/>
  <c r="O122" i="5"/>
  <c r="N122" i="5"/>
  <c r="M122" i="5"/>
  <c r="L122" i="5"/>
  <c r="K122" i="5"/>
  <c r="J122" i="5"/>
  <c r="I122" i="5"/>
  <c r="H122" i="5"/>
  <c r="G122" i="5"/>
  <c r="P121" i="5"/>
  <c r="O121" i="5"/>
  <c r="N121" i="5"/>
  <c r="M121" i="5"/>
  <c r="L121" i="5"/>
  <c r="K121" i="5"/>
  <c r="J121" i="5"/>
  <c r="I121" i="5"/>
  <c r="H121" i="5"/>
  <c r="G121" i="5"/>
  <c r="P120" i="5"/>
  <c r="O120" i="5"/>
  <c r="N120" i="5"/>
  <c r="M120" i="5"/>
  <c r="L120" i="5"/>
  <c r="K120" i="5"/>
  <c r="J120" i="5"/>
  <c r="I120" i="5"/>
  <c r="H120" i="5"/>
  <c r="G120" i="5"/>
  <c r="P119" i="5"/>
  <c r="O119" i="5"/>
  <c r="N119" i="5"/>
  <c r="M119" i="5"/>
  <c r="L119" i="5"/>
  <c r="K119" i="5"/>
  <c r="J119" i="5"/>
  <c r="I119" i="5"/>
  <c r="H119" i="5"/>
  <c r="G119" i="5"/>
  <c r="P118" i="5"/>
  <c r="O118" i="5"/>
  <c r="N118" i="5"/>
  <c r="M118" i="5"/>
  <c r="L118" i="5"/>
  <c r="K118" i="5"/>
  <c r="J118" i="5"/>
  <c r="I118" i="5"/>
  <c r="H118" i="5"/>
  <c r="G118" i="5"/>
  <c r="P117" i="5"/>
  <c r="O117" i="5"/>
  <c r="N117" i="5"/>
  <c r="M117" i="5"/>
  <c r="L117" i="5"/>
  <c r="K117" i="5"/>
  <c r="J117" i="5"/>
  <c r="I117" i="5"/>
  <c r="H117" i="5"/>
  <c r="G117" i="5"/>
  <c r="P116" i="5"/>
  <c r="O116" i="5"/>
  <c r="N116" i="5"/>
  <c r="M116" i="5"/>
  <c r="L116" i="5"/>
  <c r="K116" i="5"/>
  <c r="J116" i="5"/>
  <c r="I116" i="5"/>
  <c r="H116" i="5"/>
  <c r="G116" i="5"/>
  <c r="P115" i="5"/>
  <c r="O115" i="5"/>
  <c r="N115" i="5"/>
  <c r="M115" i="5"/>
  <c r="L115" i="5"/>
  <c r="K115" i="5"/>
  <c r="J115" i="5"/>
  <c r="I115" i="5"/>
  <c r="H115" i="5"/>
  <c r="G115" i="5"/>
  <c r="P114" i="5"/>
  <c r="O114" i="5"/>
  <c r="N114" i="5"/>
  <c r="M114" i="5"/>
  <c r="L114" i="5"/>
  <c r="K114" i="5"/>
  <c r="J114" i="5"/>
  <c r="I114" i="5"/>
  <c r="H114" i="5"/>
  <c r="G114" i="5"/>
  <c r="P113" i="5"/>
  <c r="O113" i="5"/>
  <c r="N113" i="5"/>
  <c r="M113" i="5"/>
  <c r="L113" i="5"/>
  <c r="K113" i="5"/>
  <c r="J113" i="5"/>
  <c r="I113" i="5"/>
  <c r="H113" i="5"/>
  <c r="G113" i="5"/>
  <c r="P112" i="5"/>
  <c r="O112" i="5"/>
  <c r="N112" i="5"/>
  <c r="M112" i="5"/>
  <c r="L112" i="5"/>
  <c r="K112" i="5"/>
  <c r="J112" i="5"/>
  <c r="I112" i="5"/>
  <c r="H112" i="5"/>
  <c r="G112" i="5"/>
  <c r="P111" i="5"/>
  <c r="O111" i="5"/>
  <c r="N111" i="5"/>
  <c r="M111" i="5"/>
  <c r="L111" i="5"/>
  <c r="K111" i="5"/>
  <c r="J111" i="5"/>
  <c r="I111" i="5"/>
  <c r="H111" i="5"/>
  <c r="G111" i="5"/>
  <c r="P110" i="5"/>
  <c r="O110" i="5"/>
  <c r="N110" i="5"/>
  <c r="M110" i="5"/>
  <c r="L110" i="5"/>
  <c r="K110" i="5"/>
  <c r="J110" i="5"/>
  <c r="I110" i="5"/>
  <c r="H110" i="5"/>
  <c r="G110" i="5"/>
  <c r="P109" i="5"/>
  <c r="O109" i="5"/>
  <c r="N109" i="5"/>
  <c r="M109" i="5"/>
  <c r="L109" i="5"/>
  <c r="K109" i="5"/>
  <c r="J109" i="5"/>
  <c r="I109" i="5"/>
  <c r="H109" i="5"/>
  <c r="G109" i="5"/>
  <c r="P108" i="5"/>
  <c r="O108" i="5"/>
  <c r="N108" i="5"/>
  <c r="M108" i="5"/>
  <c r="L108" i="5"/>
  <c r="K108" i="5"/>
  <c r="J108" i="5"/>
  <c r="I108" i="5"/>
  <c r="H108" i="5"/>
  <c r="G108" i="5"/>
  <c r="P107" i="5"/>
  <c r="O107" i="5"/>
  <c r="N107" i="5"/>
  <c r="M107" i="5"/>
  <c r="L107" i="5"/>
  <c r="K107" i="5"/>
  <c r="J107" i="5"/>
  <c r="I107" i="5"/>
  <c r="H107" i="5"/>
  <c r="G107" i="5"/>
  <c r="P106" i="5"/>
  <c r="O106" i="5"/>
  <c r="N106" i="5"/>
  <c r="M106" i="5"/>
  <c r="L106" i="5"/>
  <c r="K106" i="5"/>
  <c r="J106" i="5"/>
  <c r="I106" i="5"/>
  <c r="H106" i="5"/>
  <c r="G106" i="5"/>
  <c r="P105" i="5"/>
  <c r="O105" i="5"/>
  <c r="N105" i="5"/>
  <c r="M105" i="5"/>
  <c r="L105" i="5"/>
  <c r="K105" i="5"/>
  <c r="J105" i="5"/>
  <c r="I105" i="5"/>
  <c r="H105" i="5"/>
  <c r="G105" i="5"/>
  <c r="P104" i="5"/>
  <c r="O104" i="5"/>
  <c r="N104" i="5"/>
  <c r="M104" i="5"/>
  <c r="L104" i="5"/>
  <c r="K104" i="5"/>
  <c r="J104" i="5"/>
  <c r="I104" i="5"/>
  <c r="H104" i="5"/>
  <c r="G104" i="5"/>
  <c r="P103" i="5"/>
  <c r="O103" i="5"/>
  <c r="N103" i="5"/>
  <c r="M103" i="5"/>
  <c r="L103" i="5"/>
  <c r="K103" i="5"/>
  <c r="J103" i="5"/>
  <c r="I103" i="5"/>
  <c r="H103" i="5"/>
  <c r="G103" i="5"/>
  <c r="P102" i="5"/>
  <c r="O102" i="5"/>
  <c r="N102" i="5"/>
  <c r="M102" i="5"/>
  <c r="L102" i="5"/>
  <c r="K102" i="5"/>
  <c r="J102" i="5"/>
  <c r="I102" i="5"/>
  <c r="H102" i="5"/>
  <c r="G102" i="5"/>
  <c r="P101" i="5"/>
  <c r="O101" i="5"/>
  <c r="N101" i="5"/>
  <c r="M101" i="5"/>
  <c r="L101" i="5"/>
  <c r="K101" i="5"/>
  <c r="J101" i="5"/>
  <c r="I101" i="5"/>
  <c r="H101" i="5"/>
  <c r="G101" i="5"/>
  <c r="P100" i="5"/>
  <c r="O100" i="5"/>
  <c r="N100" i="5"/>
  <c r="M100" i="5"/>
  <c r="L100" i="5"/>
  <c r="K100" i="5"/>
  <c r="J100" i="5"/>
  <c r="I100" i="5"/>
  <c r="H100" i="5"/>
  <c r="G100" i="5"/>
  <c r="P99" i="5"/>
  <c r="O99" i="5"/>
  <c r="N99" i="5"/>
  <c r="M99" i="5"/>
  <c r="L99" i="5"/>
  <c r="K99" i="5"/>
  <c r="J99" i="5"/>
  <c r="I99" i="5"/>
  <c r="H99" i="5"/>
  <c r="G99" i="5"/>
  <c r="P98" i="5"/>
  <c r="O98" i="5"/>
  <c r="N98" i="5"/>
  <c r="M98" i="5"/>
  <c r="L98" i="5"/>
  <c r="K98" i="5"/>
  <c r="J98" i="5"/>
  <c r="I98" i="5"/>
  <c r="H98" i="5"/>
  <c r="G98" i="5"/>
  <c r="P97" i="5"/>
  <c r="O97" i="5"/>
  <c r="N97" i="5"/>
  <c r="M97" i="5"/>
  <c r="L97" i="5"/>
  <c r="K97" i="5"/>
  <c r="J97" i="5"/>
  <c r="I97" i="5"/>
  <c r="H97" i="5"/>
  <c r="G97" i="5"/>
  <c r="P96" i="5"/>
  <c r="O96" i="5"/>
  <c r="N96" i="5"/>
  <c r="M96" i="5"/>
  <c r="L96" i="5"/>
  <c r="K96" i="5"/>
  <c r="J96" i="5"/>
  <c r="I96" i="5"/>
  <c r="H96" i="5"/>
  <c r="G96" i="5"/>
  <c r="P95" i="5"/>
  <c r="O95" i="5"/>
  <c r="N95" i="5"/>
  <c r="M95" i="5"/>
  <c r="L95" i="5"/>
  <c r="K95" i="5"/>
  <c r="J95" i="5"/>
  <c r="I95" i="5"/>
  <c r="H95" i="5"/>
  <c r="G95" i="5"/>
  <c r="P94" i="5"/>
  <c r="O94" i="5"/>
  <c r="N94" i="5"/>
  <c r="M94" i="5"/>
  <c r="L94" i="5"/>
  <c r="K94" i="5"/>
  <c r="J94" i="5"/>
  <c r="I94" i="5"/>
  <c r="H94" i="5"/>
  <c r="G94" i="5"/>
  <c r="P93" i="5"/>
  <c r="O93" i="5"/>
  <c r="N93" i="5"/>
  <c r="M93" i="5"/>
  <c r="L93" i="5"/>
  <c r="K93" i="5"/>
  <c r="J93" i="5"/>
  <c r="I93" i="5"/>
  <c r="H93" i="5"/>
  <c r="G93" i="5"/>
  <c r="P92" i="5"/>
  <c r="O92" i="5"/>
  <c r="N92" i="5"/>
  <c r="M92" i="5"/>
  <c r="L92" i="5"/>
  <c r="K92" i="5"/>
  <c r="J92" i="5"/>
  <c r="I92" i="5"/>
  <c r="H92" i="5"/>
  <c r="G92" i="5"/>
  <c r="P91" i="5"/>
  <c r="O91" i="5"/>
  <c r="N91" i="5"/>
  <c r="M91" i="5"/>
  <c r="L91" i="5"/>
  <c r="K91" i="5"/>
  <c r="J91" i="5"/>
  <c r="I91" i="5"/>
  <c r="H91" i="5"/>
  <c r="G91" i="5"/>
  <c r="P90" i="5"/>
  <c r="O90" i="5"/>
  <c r="N90" i="5"/>
  <c r="M90" i="5"/>
  <c r="L90" i="5"/>
  <c r="K90" i="5"/>
  <c r="J90" i="5"/>
  <c r="I90" i="5"/>
  <c r="H90" i="5"/>
  <c r="G90" i="5"/>
  <c r="P89" i="5"/>
  <c r="O89" i="5"/>
  <c r="N89" i="5"/>
  <c r="M89" i="5"/>
  <c r="L89" i="5"/>
  <c r="K89" i="5"/>
  <c r="J89" i="5"/>
  <c r="I89" i="5"/>
  <c r="H89" i="5"/>
  <c r="G89" i="5"/>
  <c r="P88" i="5"/>
  <c r="O88" i="5"/>
  <c r="N88" i="5"/>
  <c r="M88" i="5"/>
  <c r="L88" i="5"/>
  <c r="K88" i="5"/>
  <c r="J88" i="5"/>
  <c r="I88" i="5"/>
  <c r="H88" i="5"/>
  <c r="G88" i="5"/>
  <c r="P87" i="5"/>
  <c r="O87" i="5"/>
  <c r="N87" i="5"/>
  <c r="M87" i="5"/>
  <c r="L87" i="5"/>
  <c r="K87" i="5"/>
  <c r="J87" i="5"/>
  <c r="I87" i="5"/>
  <c r="H87" i="5"/>
  <c r="G87" i="5"/>
  <c r="P86" i="5"/>
  <c r="O86" i="5"/>
  <c r="N86" i="5"/>
  <c r="M86" i="5"/>
  <c r="L86" i="5"/>
  <c r="K86" i="5"/>
  <c r="J86" i="5"/>
  <c r="I86" i="5"/>
  <c r="H86" i="5"/>
  <c r="G86" i="5"/>
  <c r="P85" i="5"/>
  <c r="O85" i="5"/>
  <c r="N85" i="5"/>
  <c r="M85" i="5"/>
  <c r="L85" i="5"/>
  <c r="K85" i="5"/>
  <c r="J85" i="5"/>
  <c r="I85" i="5"/>
  <c r="H85" i="5"/>
  <c r="G85" i="5"/>
  <c r="P84" i="5"/>
  <c r="O84" i="5"/>
  <c r="N84" i="5"/>
  <c r="M84" i="5"/>
  <c r="L84" i="5"/>
  <c r="K84" i="5"/>
  <c r="J84" i="5"/>
  <c r="I84" i="5"/>
  <c r="H84" i="5"/>
  <c r="G84" i="5"/>
  <c r="P83" i="5"/>
  <c r="O83" i="5"/>
  <c r="N83" i="5"/>
  <c r="M83" i="5"/>
  <c r="L83" i="5"/>
  <c r="K83" i="5"/>
  <c r="J83" i="5"/>
  <c r="I83" i="5"/>
  <c r="H83" i="5"/>
  <c r="G83" i="5"/>
  <c r="P82" i="5"/>
  <c r="O82" i="5"/>
  <c r="N82" i="5"/>
  <c r="M82" i="5"/>
  <c r="L82" i="5"/>
  <c r="K82" i="5"/>
  <c r="J82" i="5"/>
  <c r="I82" i="5"/>
  <c r="H82" i="5"/>
  <c r="G82" i="5"/>
  <c r="P81" i="5"/>
  <c r="O81" i="5"/>
  <c r="N81" i="5"/>
  <c r="M81" i="5"/>
  <c r="L81" i="5"/>
  <c r="K81" i="5"/>
  <c r="J81" i="5"/>
  <c r="I81" i="5"/>
  <c r="H81" i="5"/>
  <c r="G81" i="5"/>
  <c r="P80" i="5"/>
  <c r="O80" i="5"/>
  <c r="N80" i="5"/>
  <c r="M80" i="5"/>
  <c r="L80" i="5"/>
  <c r="K80" i="5"/>
  <c r="J80" i="5"/>
  <c r="I80" i="5"/>
  <c r="H80" i="5"/>
  <c r="G80" i="5"/>
  <c r="P79" i="5"/>
  <c r="O79" i="5"/>
  <c r="N79" i="5"/>
  <c r="M79" i="5"/>
  <c r="L79" i="5"/>
  <c r="K79" i="5"/>
  <c r="J79" i="5"/>
  <c r="I79" i="5"/>
  <c r="H79" i="5"/>
  <c r="G79" i="5"/>
  <c r="P78" i="5"/>
  <c r="O78" i="5"/>
  <c r="N78" i="5"/>
  <c r="M78" i="5"/>
  <c r="L78" i="5"/>
  <c r="K78" i="5"/>
  <c r="J78" i="5"/>
  <c r="I78" i="5"/>
  <c r="H78" i="5"/>
  <c r="P77" i="5"/>
  <c r="O77" i="5"/>
  <c r="N77" i="5"/>
  <c r="M77" i="5"/>
  <c r="L77" i="5"/>
  <c r="K77" i="5"/>
  <c r="J77" i="5"/>
  <c r="I77" i="5"/>
  <c r="H77" i="5"/>
  <c r="P76" i="5"/>
  <c r="O76" i="5"/>
  <c r="N76" i="5"/>
  <c r="M76" i="5"/>
  <c r="L76" i="5"/>
  <c r="K76" i="5"/>
  <c r="J76" i="5"/>
  <c r="I76" i="5"/>
  <c r="H76" i="5"/>
  <c r="O75" i="5"/>
  <c r="I75" i="5"/>
  <c r="H75" i="5"/>
  <c r="O74" i="5"/>
  <c r="I74" i="5"/>
  <c r="H74"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10"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19" i="5"/>
  <c r="O18" i="5"/>
  <c r="O17" i="5"/>
  <c r="O16" i="5"/>
  <c r="O15" i="5"/>
  <c r="O14" i="5"/>
  <c r="O13"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10" i="5"/>
  <c r="O11" i="5"/>
  <c r="O12" i="5"/>
  <c r="O10" i="5"/>
  <c r="O9" i="5"/>
  <c r="O8"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10"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17" i="5"/>
  <c r="K11" i="5"/>
  <c r="K12" i="5"/>
  <c r="K13" i="5"/>
  <c r="K14" i="5"/>
  <c r="K15" i="5"/>
  <c r="K16" i="5"/>
  <c r="K10"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19" i="5"/>
  <c r="J18" i="5"/>
  <c r="J17" i="5"/>
  <c r="J16" i="5"/>
  <c r="J15" i="5"/>
  <c r="J14" i="5"/>
  <c r="J13" i="5"/>
  <c r="J11" i="5"/>
  <c r="J12" i="5"/>
  <c r="J10"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8"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17" i="5"/>
  <c r="H9" i="5"/>
  <c r="H10" i="5"/>
  <c r="H11" i="5"/>
  <c r="H12" i="5"/>
  <c r="H13" i="5"/>
  <c r="H14" i="5"/>
  <c r="H15" i="5"/>
  <c r="H16" i="5"/>
  <c r="H8"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19" i="5"/>
  <c r="G18" i="5"/>
  <c r="G17" i="5"/>
  <c r="G16" i="5"/>
  <c r="G15" i="5"/>
  <c r="G14" i="5"/>
  <c r="G13" i="5"/>
  <c r="D45" i="3" l="1"/>
  <c r="F45" i="3" s="1"/>
  <c r="J11" i="1"/>
  <c r="J12" i="1"/>
  <c r="J13" i="1"/>
  <c r="J14" i="1"/>
  <c r="J15" i="1"/>
  <c r="J16" i="1"/>
  <c r="J17" i="1"/>
  <c r="J18" i="1"/>
  <c r="J19" i="1"/>
  <c r="J20" i="1"/>
  <c r="J21" i="1"/>
  <c r="J22" i="1"/>
  <c r="J23" i="1"/>
  <c r="J24" i="1"/>
  <c r="J25" i="1"/>
  <c r="Q25" i="1" s="1"/>
  <c r="J26" i="1"/>
  <c r="J27" i="1"/>
  <c r="J28" i="1"/>
  <c r="J29" i="1"/>
  <c r="J30" i="1"/>
  <c r="J31" i="1"/>
  <c r="J32" i="1"/>
  <c r="J33" i="1"/>
  <c r="J34" i="1"/>
  <c r="J35" i="1"/>
  <c r="J36" i="1"/>
  <c r="J37" i="1"/>
  <c r="J38" i="1"/>
  <c r="J39" i="1"/>
  <c r="J40" i="1"/>
  <c r="J41" i="1"/>
  <c r="J42" i="1"/>
  <c r="J43" i="1"/>
  <c r="J44" i="1"/>
  <c r="J45" i="1"/>
  <c r="J46" i="1"/>
  <c r="J47" i="1"/>
  <c r="J48" i="1"/>
  <c r="J49" i="1"/>
  <c r="J50" i="1"/>
  <c r="Q50" i="1"/>
  <c r="J51" i="1"/>
  <c r="Q51" i="1"/>
  <c r="J52" i="1"/>
  <c r="Q52" i="1"/>
  <c r="R52" i="1"/>
  <c r="J53" i="1"/>
  <c r="Q53" i="1" s="1"/>
  <c r="J54" i="1"/>
  <c r="Q54" i="1" s="1"/>
  <c r="J55" i="1"/>
  <c r="Q55" i="1"/>
  <c r="J56" i="1"/>
  <c r="R56" i="1" s="1"/>
  <c r="Q56" i="1"/>
  <c r="J57" i="1"/>
  <c r="L57" i="1" s="1"/>
  <c r="J58" i="1"/>
  <c r="Q58" i="1" s="1"/>
  <c r="J59" i="1"/>
  <c r="Q59" i="1"/>
  <c r="J60" i="1"/>
  <c r="R60" i="1" s="1"/>
  <c r="Q60" i="1"/>
  <c r="J61" i="1"/>
  <c r="J62" i="1"/>
  <c r="Q62" i="1" s="1"/>
  <c r="J63" i="1"/>
  <c r="Q63" i="1"/>
  <c r="J64" i="1"/>
  <c r="R64" i="1" s="1"/>
  <c r="Q64" i="1"/>
  <c r="J65" i="1"/>
  <c r="L65" i="1" s="1"/>
  <c r="J66" i="1"/>
  <c r="Q66" i="1"/>
  <c r="J67" i="1"/>
  <c r="Q67" i="1"/>
  <c r="J68" i="1"/>
  <c r="Q68" i="1"/>
  <c r="R68" i="1"/>
  <c r="J69" i="1"/>
  <c r="Q69" i="1" s="1"/>
  <c r="J70" i="1"/>
  <c r="Q70" i="1" s="1"/>
  <c r="J71" i="1"/>
  <c r="Q71" i="1"/>
  <c r="J72" i="1"/>
  <c r="R72" i="1" s="1"/>
  <c r="Q72" i="1"/>
  <c r="J73" i="1"/>
  <c r="Q73" i="1" s="1"/>
  <c r="J74" i="1"/>
  <c r="Q74" i="1" s="1"/>
  <c r="J75" i="1"/>
  <c r="Q75" i="1"/>
  <c r="J76" i="1"/>
  <c r="R76" i="1" s="1"/>
  <c r="Q76" i="1"/>
  <c r="J77" i="1"/>
  <c r="J78" i="1"/>
  <c r="Q78" i="1" s="1"/>
  <c r="J79" i="1"/>
  <c r="Q79" i="1"/>
  <c r="J80" i="1"/>
  <c r="R80" i="1" s="1"/>
  <c r="Q80" i="1"/>
  <c r="J81" i="1"/>
  <c r="Q81" i="1" s="1"/>
  <c r="J82" i="1"/>
  <c r="Q82" i="1"/>
  <c r="J83" i="1"/>
  <c r="Q83" i="1"/>
  <c r="J84" i="1"/>
  <c r="Q84" i="1"/>
  <c r="R84" i="1"/>
  <c r="J85" i="1"/>
  <c r="Q85" i="1" s="1"/>
  <c r="J86" i="1"/>
  <c r="Q86" i="1" s="1"/>
  <c r="J87" i="1"/>
  <c r="Q87" i="1"/>
  <c r="J88" i="1"/>
  <c r="R88" i="1" s="1"/>
  <c r="Q88" i="1"/>
  <c r="J89" i="1"/>
  <c r="Q89" i="1" s="1"/>
  <c r="J90" i="1"/>
  <c r="Q90" i="1" s="1"/>
  <c r="J91" i="1"/>
  <c r="Q91" i="1"/>
  <c r="J92" i="1"/>
  <c r="R92" i="1" s="1"/>
  <c r="Q92" i="1"/>
  <c r="J93" i="1"/>
  <c r="J94" i="1"/>
  <c r="Q94" i="1"/>
  <c r="J95" i="1"/>
  <c r="Q95" i="1"/>
  <c r="J96" i="1"/>
  <c r="R96" i="1" s="1"/>
  <c r="Q96" i="1"/>
  <c r="J97" i="1"/>
  <c r="Q97" i="1" s="1"/>
  <c r="J98" i="1"/>
  <c r="Q98" i="1" s="1"/>
  <c r="J99" i="1"/>
  <c r="Q99" i="1" s="1"/>
  <c r="J100" i="1"/>
  <c r="R100" i="1" s="1"/>
  <c r="Q100" i="1"/>
  <c r="J101" i="1"/>
  <c r="Q101" i="1" s="1"/>
  <c r="R101" i="1"/>
  <c r="J102" i="1"/>
  <c r="Q102" i="1" s="1"/>
  <c r="J103" i="1"/>
  <c r="Q103" i="1" s="1"/>
  <c r="J104" i="1"/>
  <c r="R104" i="1" s="1"/>
  <c r="Q104" i="1"/>
  <c r="J105" i="1"/>
  <c r="Q105" i="1" s="1"/>
  <c r="R105" i="1"/>
  <c r="J106" i="1"/>
  <c r="Q106" i="1" s="1"/>
  <c r="J107" i="1"/>
  <c r="Q107" i="1" s="1"/>
  <c r="J108" i="1"/>
  <c r="R108" i="1" s="1"/>
  <c r="Q108" i="1"/>
  <c r="J109" i="1"/>
  <c r="J10" i="1"/>
  <c r="D46" i="3"/>
  <c r="F46" i="3" s="1"/>
  <c r="H108" i="6"/>
  <c r="J108" i="6"/>
  <c r="H109" i="6"/>
  <c r="H106" i="6"/>
  <c r="J106" i="6" s="1"/>
  <c r="H104" i="6"/>
  <c r="J104" i="6" s="1"/>
  <c r="H102" i="6"/>
  <c r="H100" i="6"/>
  <c r="J100" i="6" s="1"/>
  <c r="H98" i="6"/>
  <c r="J98" i="6"/>
  <c r="H96" i="6"/>
  <c r="J96" i="6"/>
  <c r="H94" i="6"/>
  <c r="H92" i="6"/>
  <c r="I92" i="6" s="1"/>
  <c r="H90" i="6"/>
  <c r="H88" i="6"/>
  <c r="J88" i="6" s="1"/>
  <c r="H86" i="6"/>
  <c r="H84" i="6"/>
  <c r="J84" i="6" s="1"/>
  <c r="H82" i="6"/>
  <c r="J82" i="6"/>
  <c r="H80" i="6"/>
  <c r="I80" i="6" s="1"/>
  <c r="J80" i="6"/>
  <c r="H78" i="6"/>
  <c r="H76" i="6"/>
  <c r="J76" i="6" s="1"/>
  <c r="H74" i="6"/>
  <c r="J74" i="6" s="1"/>
  <c r="H72" i="6"/>
  <c r="H70" i="6"/>
  <c r="H68" i="6"/>
  <c r="I68" i="6" s="1"/>
  <c r="J68" i="6"/>
  <c r="H66" i="6"/>
  <c r="J66" i="6" s="1"/>
  <c r="H64" i="6"/>
  <c r="J64" i="6"/>
  <c r="H62" i="6"/>
  <c r="H60" i="6"/>
  <c r="J60" i="6" s="1"/>
  <c r="H58" i="6"/>
  <c r="J58" i="6" s="1"/>
  <c r="H56" i="6"/>
  <c r="J56" i="6" s="1"/>
  <c r="H54" i="6"/>
  <c r="I54" i="6" s="1"/>
  <c r="H52" i="6"/>
  <c r="J52" i="6" s="1"/>
  <c r="H50" i="6"/>
  <c r="J50" i="6" s="1"/>
  <c r="H48" i="6"/>
  <c r="J48" i="6"/>
  <c r="H46" i="6"/>
  <c r="H44" i="6"/>
  <c r="H42" i="6"/>
  <c r="J42" i="6" s="1"/>
  <c r="H40" i="6"/>
  <c r="J40" i="6" s="1"/>
  <c r="H38" i="6"/>
  <c r="H36" i="6"/>
  <c r="J36" i="6"/>
  <c r="H34" i="6"/>
  <c r="J34" i="6"/>
  <c r="H32" i="6"/>
  <c r="J32" i="6" s="1"/>
  <c r="H30" i="6"/>
  <c r="H28" i="6"/>
  <c r="H26" i="6"/>
  <c r="H24" i="6"/>
  <c r="H22" i="6"/>
  <c r="H20" i="6"/>
  <c r="H18" i="6"/>
  <c r="H16" i="6"/>
  <c r="H14" i="6"/>
  <c r="H12" i="6"/>
  <c r="H10" i="6"/>
  <c r="H11" i="6"/>
  <c r="I104" i="6"/>
  <c r="I96" i="6"/>
  <c r="I84" i="6"/>
  <c r="I76" i="6"/>
  <c r="I64" i="6"/>
  <c r="I60" i="6"/>
  <c r="I56" i="6"/>
  <c r="I52" i="6"/>
  <c r="I48" i="6"/>
  <c r="I40" i="6"/>
  <c r="I36" i="6"/>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 i="1"/>
  <c r="H12" i="1"/>
  <c r="H10" i="1"/>
  <c r="E47" i="3"/>
  <c r="E46" i="3"/>
  <c r="H107" i="6"/>
  <c r="H105" i="6"/>
  <c r="H103" i="6"/>
  <c r="H101" i="6"/>
  <c r="H99" i="6"/>
  <c r="H97" i="6"/>
  <c r="H95" i="6"/>
  <c r="H93" i="6"/>
  <c r="H91" i="6"/>
  <c r="H89" i="6"/>
  <c r="H87" i="6"/>
  <c r="H85" i="6"/>
  <c r="H83" i="6"/>
  <c r="H81" i="6"/>
  <c r="H79" i="6"/>
  <c r="H77" i="6"/>
  <c r="H75" i="6"/>
  <c r="H73" i="6"/>
  <c r="H71" i="6"/>
  <c r="H69" i="6"/>
  <c r="H67" i="6"/>
  <c r="H65" i="6"/>
  <c r="H63" i="6"/>
  <c r="H61" i="6"/>
  <c r="H59" i="6"/>
  <c r="H57" i="6"/>
  <c r="H55" i="6"/>
  <c r="H53" i="6"/>
  <c r="H51" i="6"/>
  <c r="H49" i="6"/>
  <c r="H47" i="6"/>
  <c r="H45" i="6"/>
  <c r="H43" i="6"/>
  <c r="H41" i="6"/>
  <c r="H39" i="6"/>
  <c r="H37" i="6"/>
  <c r="H35" i="6"/>
  <c r="H33" i="6"/>
  <c r="H31" i="6"/>
  <c r="H29" i="6"/>
  <c r="H27" i="6"/>
  <c r="H25" i="6"/>
  <c r="H23" i="6"/>
  <c r="H21" i="6"/>
  <c r="H19" i="6"/>
  <c r="H17" i="6"/>
  <c r="H15" i="6"/>
  <c r="H13" i="6"/>
  <c r="B6" i="6"/>
  <c r="B5" i="6"/>
  <c r="K50" i="1"/>
  <c r="L50" i="1"/>
  <c r="M50" i="1"/>
  <c r="N50" i="1"/>
  <c r="O50" i="1"/>
  <c r="P50" i="1"/>
  <c r="K51" i="1"/>
  <c r="L51" i="1"/>
  <c r="M51" i="1"/>
  <c r="N51" i="1"/>
  <c r="O51" i="1"/>
  <c r="P51" i="1"/>
  <c r="K52" i="1"/>
  <c r="L52" i="1"/>
  <c r="M52" i="1"/>
  <c r="N52" i="1"/>
  <c r="O52" i="1"/>
  <c r="P52" i="1"/>
  <c r="K53" i="1"/>
  <c r="L53" i="1"/>
  <c r="M53" i="1"/>
  <c r="N53" i="1"/>
  <c r="O53" i="1"/>
  <c r="P53" i="1"/>
  <c r="K54" i="1"/>
  <c r="L54" i="1"/>
  <c r="M54" i="1"/>
  <c r="N54" i="1"/>
  <c r="O54" i="1"/>
  <c r="P54" i="1"/>
  <c r="K55" i="1"/>
  <c r="L55" i="1"/>
  <c r="M55" i="1"/>
  <c r="N55" i="1"/>
  <c r="O55" i="1"/>
  <c r="P55" i="1"/>
  <c r="K56" i="1"/>
  <c r="L56" i="1"/>
  <c r="M56" i="1"/>
  <c r="N56" i="1"/>
  <c r="O56" i="1"/>
  <c r="P56" i="1"/>
  <c r="K57" i="1"/>
  <c r="M57" i="1"/>
  <c r="O57" i="1"/>
  <c r="K58" i="1"/>
  <c r="L58" i="1"/>
  <c r="M58" i="1"/>
  <c r="N58" i="1"/>
  <c r="O58" i="1"/>
  <c r="P58" i="1"/>
  <c r="K59" i="1"/>
  <c r="L59" i="1"/>
  <c r="M59" i="1"/>
  <c r="N59" i="1"/>
  <c r="O59" i="1"/>
  <c r="P59" i="1"/>
  <c r="K60" i="1"/>
  <c r="L60" i="1"/>
  <c r="M60" i="1"/>
  <c r="N60" i="1"/>
  <c r="O60" i="1"/>
  <c r="P60" i="1"/>
  <c r="K62" i="1"/>
  <c r="L62" i="1"/>
  <c r="M62" i="1"/>
  <c r="N62" i="1"/>
  <c r="O62" i="1"/>
  <c r="P62" i="1"/>
  <c r="K63" i="1"/>
  <c r="L63" i="1"/>
  <c r="M63" i="1"/>
  <c r="N63" i="1"/>
  <c r="O63" i="1"/>
  <c r="P63" i="1"/>
  <c r="K64" i="1"/>
  <c r="L64" i="1"/>
  <c r="M64" i="1"/>
  <c r="N64" i="1"/>
  <c r="O64" i="1"/>
  <c r="P64" i="1"/>
  <c r="K65" i="1"/>
  <c r="M65" i="1"/>
  <c r="O65" i="1"/>
  <c r="K66" i="1"/>
  <c r="L66" i="1"/>
  <c r="M66" i="1"/>
  <c r="N66" i="1"/>
  <c r="O66" i="1"/>
  <c r="P66" i="1"/>
  <c r="K67" i="1"/>
  <c r="L67" i="1"/>
  <c r="M67" i="1"/>
  <c r="N67" i="1"/>
  <c r="O67" i="1"/>
  <c r="P67" i="1"/>
  <c r="K68" i="1"/>
  <c r="L68" i="1"/>
  <c r="M68" i="1"/>
  <c r="N68" i="1"/>
  <c r="O68" i="1"/>
  <c r="P68" i="1"/>
  <c r="K69" i="1"/>
  <c r="L69" i="1"/>
  <c r="M69" i="1"/>
  <c r="N69" i="1"/>
  <c r="O69" i="1"/>
  <c r="P69" i="1"/>
  <c r="K70" i="1"/>
  <c r="L70" i="1"/>
  <c r="M70" i="1"/>
  <c r="N70" i="1"/>
  <c r="O70" i="1"/>
  <c r="P70" i="1"/>
  <c r="K71" i="1"/>
  <c r="L71" i="1"/>
  <c r="M71" i="1"/>
  <c r="N71" i="1"/>
  <c r="O71" i="1"/>
  <c r="P71" i="1"/>
  <c r="K72" i="1"/>
  <c r="L72" i="1"/>
  <c r="M72" i="1"/>
  <c r="N72" i="1"/>
  <c r="O72" i="1"/>
  <c r="P72" i="1"/>
  <c r="K73" i="1"/>
  <c r="L73" i="1"/>
  <c r="M73" i="1"/>
  <c r="N73" i="1"/>
  <c r="O73" i="1"/>
  <c r="P73" i="1"/>
  <c r="K74" i="1"/>
  <c r="L74" i="1"/>
  <c r="M74" i="1"/>
  <c r="N74" i="1"/>
  <c r="O74" i="1"/>
  <c r="P74" i="1"/>
  <c r="K75" i="1"/>
  <c r="L75" i="1"/>
  <c r="M75" i="1"/>
  <c r="N75" i="1"/>
  <c r="O75" i="1"/>
  <c r="P75" i="1"/>
  <c r="K76" i="1"/>
  <c r="L76" i="1"/>
  <c r="M76" i="1"/>
  <c r="N76" i="1"/>
  <c r="O76" i="1"/>
  <c r="P76" i="1"/>
  <c r="K78" i="1"/>
  <c r="L78" i="1"/>
  <c r="M78" i="1"/>
  <c r="N78" i="1"/>
  <c r="O78" i="1"/>
  <c r="P78" i="1"/>
  <c r="K79" i="1"/>
  <c r="L79" i="1"/>
  <c r="M79" i="1"/>
  <c r="N79" i="1"/>
  <c r="O79" i="1"/>
  <c r="P79" i="1"/>
  <c r="K80" i="1"/>
  <c r="L80" i="1"/>
  <c r="M80" i="1"/>
  <c r="N80" i="1"/>
  <c r="O80" i="1"/>
  <c r="P80" i="1"/>
  <c r="K81" i="1"/>
  <c r="L81" i="1"/>
  <c r="M81" i="1"/>
  <c r="N81" i="1"/>
  <c r="O81" i="1"/>
  <c r="P81" i="1"/>
  <c r="K82" i="1"/>
  <c r="L82" i="1"/>
  <c r="M82" i="1"/>
  <c r="N82" i="1"/>
  <c r="O82" i="1"/>
  <c r="P82" i="1"/>
  <c r="K83" i="1"/>
  <c r="L83" i="1"/>
  <c r="M83" i="1"/>
  <c r="N83" i="1"/>
  <c r="O83" i="1"/>
  <c r="P83" i="1"/>
  <c r="K84" i="1"/>
  <c r="L84" i="1"/>
  <c r="M84" i="1"/>
  <c r="N84" i="1"/>
  <c r="O84" i="1"/>
  <c r="P84" i="1"/>
  <c r="K85" i="1"/>
  <c r="L85" i="1"/>
  <c r="M85" i="1"/>
  <c r="N85" i="1"/>
  <c r="O85" i="1"/>
  <c r="P85" i="1"/>
  <c r="K86" i="1"/>
  <c r="L86" i="1"/>
  <c r="M86" i="1"/>
  <c r="N86" i="1"/>
  <c r="O86" i="1"/>
  <c r="P86" i="1"/>
  <c r="K87" i="1"/>
  <c r="L87" i="1"/>
  <c r="M87" i="1"/>
  <c r="N87" i="1"/>
  <c r="O87" i="1"/>
  <c r="P87" i="1"/>
  <c r="K88" i="1"/>
  <c r="L88" i="1"/>
  <c r="M88" i="1"/>
  <c r="N88" i="1"/>
  <c r="O88" i="1"/>
  <c r="P88" i="1"/>
  <c r="K89" i="1"/>
  <c r="L89" i="1"/>
  <c r="M89" i="1"/>
  <c r="N89" i="1"/>
  <c r="O89" i="1"/>
  <c r="P89" i="1"/>
  <c r="K90" i="1"/>
  <c r="L90" i="1"/>
  <c r="M90" i="1"/>
  <c r="N90" i="1"/>
  <c r="O90" i="1"/>
  <c r="P90" i="1"/>
  <c r="K91" i="1"/>
  <c r="L91" i="1"/>
  <c r="M91" i="1"/>
  <c r="N91" i="1"/>
  <c r="O91" i="1"/>
  <c r="P91" i="1"/>
  <c r="K92" i="1"/>
  <c r="L92" i="1"/>
  <c r="M92" i="1"/>
  <c r="N92" i="1"/>
  <c r="O92" i="1"/>
  <c r="P92" i="1"/>
  <c r="K93" i="1"/>
  <c r="K94" i="1"/>
  <c r="L94" i="1"/>
  <c r="M94" i="1"/>
  <c r="N94" i="1"/>
  <c r="O94" i="1"/>
  <c r="P94" i="1"/>
  <c r="K95" i="1"/>
  <c r="L95" i="1"/>
  <c r="M95" i="1"/>
  <c r="N95" i="1"/>
  <c r="O95" i="1"/>
  <c r="P95" i="1"/>
  <c r="K96" i="1"/>
  <c r="L96" i="1"/>
  <c r="M96" i="1"/>
  <c r="N96" i="1"/>
  <c r="O96" i="1"/>
  <c r="P96" i="1"/>
  <c r="K97" i="1"/>
  <c r="L97" i="1"/>
  <c r="M97" i="1"/>
  <c r="N97" i="1"/>
  <c r="O97" i="1"/>
  <c r="P97" i="1"/>
  <c r="K98" i="1"/>
  <c r="L98" i="1"/>
  <c r="M98" i="1"/>
  <c r="N98" i="1"/>
  <c r="O98" i="1"/>
  <c r="P98" i="1"/>
  <c r="K99" i="1"/>
  <c r="L99" i="1"/>
  <c r="M99" i="1"/>
  <c r="N99" i="1"/>
  <c r="O99" i="1"/>
  <c r="P99" i="1"/>
  <c r="K100" i="1"/>
  <c r="L100" i="1"/>
  <c r="M100" i="1"/>
  <c r="N100" i="1"/>
  <c r="O100" i="1"/>
  <c r="P100" i="1"/>
  <c r="K101" i="1"/>
  <c r="L101" i="1"/>
  <c r="M101" i="1"/>
  <c r="N101" i="1"/>
  <c r="O101" i="1"/>
  <c r="P101" i="1"/>
  <c r="K102" i="1"/>
  <c r="L102" i="1"/>
  <c r="M102" i="1"/>
  <c r="N102" i="1"/>
  <c r="O102" i="1"/>
  <c r="P102" i="1"/>
  <c r="K103" i="1"/>
  <c r="L103" i="1"/>
  <c r="M103" i="1"/>
  <c r="N103" i="1"/>
  <c r="O103" i="1"/>
  <c r="P103" i="1"/>
  <c r="K104" i="1"/>
  <c r="L104" i="1"/>
  <c r="M104" i="1"/>
  <c r="N104" i="1"/>
  <c r="O104" i="1"/>
  <c r="P104" i="1"/>
  <c r="K105" i="1"/>
  <c r="L105" i="1"/>
  <c r="M105" i="1"/>
  <c r="N105" i="1"/>
  <c r="O105" i="1"/>
  <c r="P105" i="1"/>
  <c r="K106" i="1"/>
  <c r="L106" i="1"/>
  <c r="M106" i="1"/>
  <c r="N106" i="1"/>
  <c r="O106" i="1"/>
  <c r="P106" i="1"/>
  <c r="K107" i="1"/>
  <c r="L107" i="1"/>
  <c r="M107" i="1"/>
  <c r="N107" i="1"/>
  <c r="O107" i="1"/>
  <c r="P107" i="1"/>
  <c r="K108" i="1"/>
  <c r="L108" i="1"/>
  <c r="M108" i="1"/>
  <c r="N108" i="1"/>
  <c r="O108" i="1"/>
  <c r="P108" i="1"/>
  <c r="K109" i="1"/>
  <c r="F2" i="5"/>
  <c r="D3" i="5"/>
  <c r="F68" i="5"/>
  <c r="D69" i="5"/>
  <c r="D70" i="5" s="1"/>
  <c r="D71" i="5" s="1"/>
  <c r="F69" i="5"/>
  <c r="F70" i="5"/>
  <c r="B6" i="1"/>
  <c r="B5" i="1"/>
  <c r="B7" i="3"/>
  <c r="B6" i="3"/>
  <c r="E48" i="3"/>
  <c r="E45" i="3"/>
  <c r="P25" i="1"/>
  <c r="L25" i="1"/>
  <c r="O25" i="1"/>
  <c r="K25" i="1"/>
  <c r="N25" i="1"/>
  <c r="M25" i="1"/>
  <c r="R25" i="1"/>
  <c r="I50" i="6"/>
  <c r="I82" i="6"/>
  <c r="I42" i="6"/>
  <c r="I74" i="6"/>
  <c r="I106" i="6"/>
  <c r="J38" i="6"/>
  <c r="I38" i="6"/>
  <c r="J46" i="6"/>
  <c r="I46" i="6"/>
  <c r="J54" i="6"/>
  <c r="J62" i="6"/>
  <c r="I62" i="6"/>
  <c r="J70" i="6"/>
  <c r="I70" i="6"/>
  <c r="J78" i="6"/>
  <c r="I78" i="6"/>
  <c r="J86" i="6"/>
  <c r="I86" i="6"/>
  <c r="J94" i="6"/>
  <c r="I94" i="6"/>
  <c r="J102" i="6"/>
  <c r="I102" i="6"/>
  <c r="I34" i="6"/>
  <c r="I66" i="6"/>
  <c r="I98" i="6"/>
  <c r="I108" i="6"/>
  <c r="R106" i="1"/>
  <c r="R102" i="1"/>
  <c r="R98" i="1"/>
  <c r="R94" i="1"/>
  <c r="R90" i="1"/>
  <c r="R86" i="1"/>
  <c r="R82" i="1"/>
  <c r="R78" i="1"/>
  <c r="R74" i="1"/>
  <c r="R70" i="1"/>
  <c r="R66" i="1"/>
  <c r="R62" i="1"/>
  <c r="R58" i="1"/>
  <c r="R54" i="1"/>
  <c r="R50" i="1"/>
  <c r="R107" i="1"/>
  <c r="R103" i="1"/>
  <c r="R99" i="1"/>
  <c r="R95" i="1"/>
  <c r="R91" i="1"/>
  <c r="R87" i="1"/>
  <c r="R83" i="1"/>
  <c r="R79" i="1"/>
  <c r="R75" i="1"/>
  <c r="R71" i="1"/>
  <c r="R67" i="1"/>
  <c r="R63" i="1"/>
  <c r="R59" i="1"/>
  <c r="R55" i="1"/>
  <c r="R51" i="1"/>
  <c r="D72" i="5"/>
  <c r="D73" i="5" s="1"/>
  <c r="D74" i="5" s="1"/>
  <c r="F71" i="5"/>
  <c r="F72" i="5"/>
  <c r="D47" i="3" l="1"/>
  <c r="F47" i="3" s="1"/>
  <c r="I100" i="6"/>
  <c r="I32" i="6"/>
  <c r="R89" i="1"/>
  <c r="R85" i="1"/>
  <c r="R73" i="1"/>
  <c r="R69" i="1"/>
  <c r="R57" i="1"/>
  <c r="R53" i="1"/>
  <c r="D31" i="3"/>
  <c r="D19" i="3"/>
  <c r="D48" i="3" s="1"/>
  <c r="F48" i="3" s="1"/>
  <c r="D75" i="5"/>
  <c r="F74" i="5"/>
  <c r="Q77" i="1"/>
  <c r="L77" i="1"/>
  <c r="R77" i="1"/>
  <c r="M77" i="1"/>
  <c r="N77" i="1"/>
  <c r="O77" i="1"/>
  <c r="P77" i="1"/>
  <c r="Q61" i="1"/>
  <c r="L61" i="1"/>
  <c r="R61" i="1"/>
  <c r="M61" i="1"/>
  <c r="N61" i="1"/>
  <c r="O61" i="1"/>
  <c r="P61" i="1"/>
  <c r="J44" i="6"/>
  <c r="I44" i="6"/>
  <c r="J90" i="6"/>
  <c r="I90" i="6"/>
  <c r="Q93" i="1"/>
  <c r="L93" i="1"/>
  <c r="R93" i="1"/>
  <c r="M93" i="1"/>
  <c r="N93" i="1"/>
  <c r="O93" i="1"/>
  <c r="P93" i="1"/>
  <c r="Q109" i="1"/>
  <c r="L109" i="1"/>
  <c r="R109" i="1"/>
  <c r="M109" i="1"/>
  <c r="N109" i="1"/>
  <c r="O109" i="1"/>
  <c r="P109" i="1"/>
  <c r="F3" i="5"/>
  <c r="D4" i="5"/>
  <c r="K77" i="1"/>
  <c r="K61" i="1"/>
  <c r="J72" i="6"/>
  <c r="I72" i="6"/>
  <c r="F73" i="5"/>
  <c r="I58" i="6"/>
  <c r="I88" i="6"/>
  <c r="J92" i="6"/>
  <c r="Q57" i="1"/>
  <c r="P65" i="1"/>
  <c r="P57" i="1"/>
  <c r="R97" i="1"/>
  <c r="R81" i="1"/>
  <c r="R65" i="1"/>
  <c r="N65" i="1"/>
  <c r="N57" i="1"/>
  <c r="Q65" i="1"/>
  <c r="F49" i="3" l="1"/>
  <c r="D5" i="5"/>
  <c r="F4" i="5"/>
  <c r="F75" i="5"/>
  <c r="D76" i="5"/>
  <c r="D77" i="5" l="1"/>
  <c r="F76" i="5"/>
  <c r="F5" i="5"/>
  <c r="D6" i="5"/>
  <c r="D7" i="5" l="1"/>
  <c r="F6" i="5"/>
  <c r="D78" i="5"/>
  <c r="F77" i="5"/>
  <c r="D79" i="5" l="1"/>
  <c r="F78" i="5"/>
  <c r="F7" i="5"/>
  <c r="D8" i="5"/>
  <c r="D9" i="5" l="1"/>
  <c r="F8" i="5"/>
  <c r="D80" i="5"/>
  <c r="F79" i="5"/>
  <c r="D81" i="5" l="1"/>
  <c r="F80" i="5"/>
  <c r="F9" i="5"/>
  <c r="D10" i="5"/>
  <c r="D11" i="5" l="1"/>
  <c r="F10" i="5"/>
  <c r="D82" i="5"/>
  <c r="F81" i="5"/>
  <c r="D83" i="5" l="1"/>
  <c r="F82" i="5"/>
  <c r="D12" i="5"/>
  <c r="F11" i="5"/>
  <c r="D13" i="5" l="1"/>
  <c r="F12" i="5"/>
  <c r="F83" i="5"/>
  <c r="D84" i="5"/>
  <c r="F13" i="5" l="1"/>
  <c r="D14" i="5"/>
  <c r="D85" i="5"/>
  <c r="F84" i="5"/>
  <c r="D86" i="5" l="1"/>
  <c r="F85" i="5"/>
  <c r="D15" i="5"/>
  <c r="F14" i="5"/>
  <c r="F15" i="5" l="1"/>
  <c r="D16" i="5"/>
  <c r="D87" i="5"/>
  <c r="F86" i="5"/>
  <c r="D88" i="5" l="1"/>
  <c r="F87" i="5"/>
  <c r="D17" i="5"/>
  <c r="F16" i="5"/>
  <c r="F17" i="5" l="1"/>
  <c r="D18" i="5"/>
  <c r="D89" i="5"/>
  <c r="F88" i="5"/>
  <c r="D19" i="5" l="1"/>
  <c r="F18" i="5"/>
  <c r="D90" i="5"/>
  <c r="F89" i="5"/>
  <c r="D91" i="5" l="1"/>
  <c r="F90" i="5"/>
  <c r="D20" i="5"/>
  <c r="F19" i="5"/>
  <c r="D21" i="5" l="1"/>
  <c r="F20" i="5"/>
  <c r="D92" i="5"/>
  <c r="F91" i="5"/>
  <c r="D93" i="5" l="1"/>
  <c r="F92" i="5"/>
  <c r="F21" i="5"/>
  <c r="D22" i="5"/>
  <c r="D23" i="5" l="1"/>
  <c r="F22" i="5"/>
  <c r="D94" i="5"/>
  <c r="F93" i="5"/>
  <c r="D95" i="5" l="1"/>
  <c r="F94" i="5"/>
  <c r="F23" i="5"/>
  <c r="D24" i="5"/>
  <c r="D25" i="5" l="1"/>
  <c r="F24" i="5"/>
  <c r="F95" i="5"/>
  <c r="D96" i="5"/>
  <c r="D97" i="5" l="1"/>
  <c r="F96" i="5"/>
  <c r="D26" i="5"/>
  <c r="F25" i="5"/>
  <c r="F26" i="5" l="1"/>
  <c r="D27" i="5"/>
  <c r="F97" i="5"/>
  <c r="D98" i="5"/>
  <c r="D99" i="5" l="1"/>
  <c r="F98" i="5"/>
  <c r="F27" i="5"/>
  <c r="D28" i="5"/>
  <c r="F28" i="5" l="1"/>
  <c r="D29" i="5"/>
  <c r="D100" i="5"/>
  <c r="F99" i="5"/>
  <c r="F29" i="5" l="1"/>
  <c r="D30" i="5"/>
  <c r="D101" i="5"/>
  <c r="F100" i="5"/>
  <c r="F30" i="5" l="1"/>
  <c r="D31" i="5"/>
  <c r="F101" i="5"/>
  <c r="D102" i="5"/>
  <c r="D103" i="5" l="1"/>
  <c r="F102" i="5"/>
  <c r="F31" i="5"/>
  <c r="D32" i="5"/>
  <c r="F32" i="5" l="1"/>
  <c r="D33" i="5"/>
  <c r="D104" i="5"/>
  <c r="F103" i="5"/>
  <c r="D34" i="5" l="1"/>
  <c r="F33" i="5"/>
  <c r="D105" i="5"/>
  <c r="F104" i="5"/>
  <c r="F105" i="5" l="1"/>
  <c r="D106" i="5"/>
  <c r="F34" i="5"/>
  <c r="D35" i="5"/>
  <c r="D36" i="5" l="1"/>
  <c r="F35" i="5"/>
  <c r="D107" i="5"/>
  <c r="F106" i="5"/>
  <c r="D108" i="5" l="1"/>
  <c r="F107" i="5"/>
  <c r="F36" i="5"/>
  <c r="D37" i="5"/>
  <c r="F37" i="5" l="1"/>
  <c r="D38" i="5"/>
  <c r="D109" i="5"/>
  <c r="F108" i="5"/>
  <c r="D39" i="5" l="1"/>
  <c r="F38" i="5"/>
  <c r="F109" i="5"/>
  <c r="D110" i="5"/>
  <c r="F110" i="5" l="1"/>
  <c r="D111" i="5"/>
  <c r="F39" i="5"/>
  <c r="D40" i="5"/>
  <c r="F40" i="5" l="1"/>
  <c r="D41" i="5"/>
  <c r="F111" i="5"/>
  <c r="D112" i="5"/>
  <c r="D113" i="5" l="1"/>
  <c r="F112" i="5"/>
  <c r="D42" i="5"/>
  <c r="F41" i="5"/>
  <c r="F42" i="5" l="1"/>
  <c r="D43" i="5"/>
  <c r="F113" i="5"/>
  <c r="D114" i="5"/>
  <c r="F43" i="5" l="1"/>
  <c r="D44" i="5"/>
  <c r="D115" i="5"/>
  <c r="F114" i="5"/>
  <c r="F44" i="5" l="1"/>
  <c r="D45" i="5"/>
  <c r="D116" i="5"/>
  <c r="F115" i="5"/>
  <c r="F45" i="5" l="1"/>
  <c r="D46" i="5"/>
  <c r="D117" i="5"/>
  <c r="F116" i="5"/>
  <c r="D47" i="5" l="1"/>
  <c r="F46" i="5"/>
  <c r="D118" i="5"/>
  <c r="F117" i="5"/>
  <c r="D119" i="5" l="1"/>
  <c r="F118" i="5"/>
  <c r="D48" i="5"/>
  <c r="F47" i="5"/>
  <c r="F48" i="5" l="1"/>
  <c r="D49" i="5"/>
  <c r="D120" i="5"/>
  <c r="F119" i="5"/>
  <c r="D50" i="5" l="1"/>
  <c r="F49" i="5"/>
  <c r="D121" i="5"/>
  <c r="F120" i="5"/>
  <c r="D122" i="5" l="1"/>
  <c r="F121" i="5"/>
  <c r="F50" i="5"/>
  <c r="D51" i="5"/>
  <c r="F51" i="5" l="1"/>
  <c r="D52" i="5"/>
  <c r="D123" i="5"/>
  <c r="F122" i="5"/>
  <c r="F52" i="5" l="1"/>
  <c r="D53" i="5"/>
  <c r="D124" i="5"/>
  <c r="F123" i="5"/>
  <c r="F53" i="5" l="1"/>
  <c r="D54" i="5"/>
  <c r="D125" i="5"/>
  <c r="F124" i="5"/>
  <c r="D55" i="5" l="1"/>
  <c r="F54" i="5"/>
  <c r="F125" i="5"/>
  <c r="D126" i="5"/>
  <c r="D127" i="5" l="1"/>
  <c r="F126" i="5"/>
  <c r="D56" i="5"/>
  <c r="F55" i="5"/>
  <c r="D57" i="5" l="1"/>
  <c r="F56" i="5"/>
  <c r="F127" i="5"/>
  <c r="D128" i="5"/>
  <c r="F128" i="5" l="1"/>
  <c r="D129" i="5"/>
  <c r="D58" i="5"/>
  <c r="F57" i="5"/>
  <c r="F129" i="5" l="1"/>
  <c r="D130" i="5"/>
  <c r="F58" i="5"/>
  <c r="D59" i="5"/>
  <c r="D60" i="5" l="1"/>
  <c r="F59" i="5"/>
  <c r="F130" i="5"/>
  <c r="D131" i="5"/>
  <c r="F131" i="5" l="1"/>
  <c r="D132" i="5"/>
  <c r="F60" i="5"/>
  <c r="D61" i="5"/>
  <c r="F61" i="5" l="1"/>
  <c r="D62" i="5"/>
  <c r="F132" i="5"/>
  <c r="D133" i="5"/>
  <c r="F133" i="5" s="1"/>
  <c r="Q44" i="1" l="1"/>
  <c r="I28" i="6"/>
  <c r="M41" i="1"/>
  <c r="L34" i="1"/>
  <c r="K33" i="1"/>
  <c r="P18" i="1"/>
  <c r="N44" i="1"/>
  <c r="K18" i="1"/>
  <c r="P44" i="1"/>
  <c r="K41" i="1"/>
  <c r="M19" i="1"/>
  <c r="O44" i="1"/>
  <c r="L43" i="1"/>
  <c r="P33" i="1"/>
  <c r="N18" i="1"/>
  <c r="N43" i="1"/>
  <c r="M18" i="1"/>
  <c r="N41" i="1"/>
  <c r="P42" i="1"/>
  <c r="M44" i="1"/>
  <c r="O43" i="1"/>
  <c r="M33" i="1"/>
  <c r="R34" i="1"/>
  <c r="P19" i="1"/>
  <c r="O35" i="1"/>
  <c r="N34" i="1"/>
  <c r="Q43" i="1"/>
  <c r="O33" i="1"/>
  <c r="Q42" i="1"/>
  <c r="L44" i="1"/>
  <c r="L18" i="1"/>
  <c r="K35" i="1"/>
  <c r="O42" i="1"/>
  <c r="R41" i="1"/>
  <c r="O41" i="1"/>
  <c r="K43" i="1"/>
  <c r="Q41" i="1"/>
  <c r="K42" i="1"/>
  <c r="Q19" i="1"/>
  <c r="M42" i="1"/>
  <c r="R33" i="1"/>
  <c r="K44" i="1"/>
  <c r="P41" i="1"/>
  <c r="L42" i="1"/>
  <c r="Q18" i="1"/>
  <c r="Q35" i="1"/>
  <c r="Q34" i="1"/>
  <c r="M43" i="1"/>
  <c r="N33" i="1"/>
  <c r="P35" i="1"/>
  <c r="O18" i="1"/>
  <c r="N42" i="1"/>
  <c r="O19" i="1"/>
  <c r="M35" i="1"/>
  <c r="P34" i="1"/>
  <c r="N19" i="1"/>
  <c r="K19" i="1"/>
  <c r="R43" i="1"/>
  <c r="N35" i="1"/>
  <c r="J28" i="6"/>
  <c r="R18" i="1"/>
  <c r="R42" i="1"/>
  <c r="K34" i="1"/>
  <c r="L33" i="1"/>
  <c r="R35" i="1"/>
  <c r="Q33" i="1"/>
  <c r="R44" i="1"/>
  <c r="L35" i="1"/>
  <c r="R19" i="1"/>
  <c r="L19" i="1"/>
  <c r="O34" i="1"/>
  <c r="P43" i="1"/>
  <c r="M34" i="1"/>
  <c r="L41" i="1"/>
  <c r="D63" i="5"/>
  <c r="F62" i="5"/>
  <c r="D64" i="5" l="1"/>
  <c r="F63" i="5"/>
  <c r="F64" i="5" l="1"/>
  <c r="D65" i="5"/>
  <c r="D66" i="5" l="1"/>
  <c r="F65" i="5"/>
  <c r="K17" i="1" l="1"/>
  <c r="K29" i="1"/>
  <c r="L14" i="1"/>
  <c r="R38" i="1"/>
  <c r="N14" i="1"/>
  <c r="K36" i="1"/>
  <c r="P30" i="1"/>
  <c r="N21" i="1"/>
  <c r="M29" i="1"/>
  <c r="I10" i="6"/>
  <c r="L23" i="1"/>
  <c r="I22" i="6"/>
  <c r="F66" i="5"/>
  <c r="R32" i="1" s="1"/>
  <c r="D67" i="5"/>
  <c r="F67" i="5" s="1"/>
  <c r="R27" i="1" s="1"/>
  <c r="O14" i="1" l="1"/>
  <c r="J14" i="6"/>
  <c r="P31" i="1"/>
  <c r="O46" i="1"/>
  <c r="M12" i="1"/>
  <c r="P37" i="1"/>
  <c r="I20" i="6"/>
  <c r="N48" i="1"/>
  <c r="N37" i="1"/>
  <c r="Q29" i="1"/>
  <c r="R30" i="1"/>
  <c r="Q38" i="1"/>
  <c r="R39" i="1"/>
  <c r="K22" i="1"/>
  <c r="P11" i="1"/>
  <c r="Q15" i="1"/>
  <c r="O47" i="1"/>
  <c r="P26" i="1"/>
  <c r="K40" i="1"/>
  <c r="R16" i="1"/>
  <c r="M48" i="1"/>
  <c r="L21" i="1"/>
  <c r="O24" i="1"/>
  <c r="R29" i="1"/>
  <c r="O17" i="1"/>
  <c r="M28" i="1"/>
  <c r="P38" i="1"/>
  <c r="R22" i="1"/>
  <c r="P49" i="1"/>
  <c r="M13" i="1"/>
  <c r="K12" i="1"/>
  <c r="N38" i="1"/>
  <c r="K47" i="1"/>
  <c r="P16" i="1"/>
  <c r="L11" i="1"/>
  <c r="J18" i="6"/>
  <c r="O30" i="1"/>
  <c r="K16" i="1"/>
  <c r="R49" i="1"/>
  <c r="R40" i="1"/>
  <c r="N12" i="1"/>
  <c r="R48" i="1"/>
  <c r="K39" i="1"/>
  <c r="L37" i="1"/>
  <c r="R37" i="1"/>
  <c r="L38" i="1"/>
  <c r="J26" i="6"/>
  <c r="M49" i="1"/>
  <c r="N36" i="1"/>
  <c r="K26" i="1"/>
  <c r="O10" i="1"/>
  <c r="L26" i="1"/>
  <c r="N10" i="1"/>
  <c r="Q45" i="1"/>
  <c r="N17" i="1"/>
  <c r="P21" i="1"/>
  <c r="O21" i="1"/>
  <c r="L36" i="1"/>
  <c r="P46" i="1"/>
  <c r="M17" i="1"/>
  <c r="Q32" i="1"/>
  <c r="O36" i="1"/>
  <c r="K37" i="1"/>
  <c r="Q47" i="1"/>
  <c r="J22" i="6"/>
  <c r="K20" i="1"/>
  <c r="M23" i="1"/>
  <c r="I18" i="6"/>
  <c r="P20" i="1"/>
  <c r="Q40" i="1"/>
  <c r="Q27" i="1"/>
  <c r="K10" i="1"/>
  <c r="I14" i="6"/>
  <c r="K23" i="1"/>
  <c r="K15" i="1"/>
  <c r="Q14" i="1"/>
  <c r="M36" i="1"/>
  <c r="O49" i="1"/>
  <c r="O32" i="1"/>
  <c r="N30" i="1"/>
  <c r="N16" i="1"/>
  <c r="N40" i="1"/>
  <c r="K21" i="1"/>
  <c r="N26" i="1"/>
  <c r="L30" i="1"/>
  <c r="O37" i="1"/>
  <c r="R26" i="1"/>
  <c r="R28" i="1"/>
  <c r="K13" i="1"/>
  <c r="M40" i="1"/>
  <c r="N13" i="1"/>
  <c r="P32" i="1"/>
  <c r="L24" i="1"/>
  <c r="K38" i="1"/>
  <c r="O40" i="1"/>
  <c r="P47" i="1"/>
  <c r="J12" i="6"/>
  <c r="R17" i="1"/>
  <c r="R10" i="1"/>
  <c r="R24" i="1"/>
  <c r="P10" i="1"/>
  <c r="K11" i="1"/>
  <c r="P48" i="1"/>
  <c r="N32" i="1"/>
  <c r="L48" i="1"/>
  <c r="K49" i="1"/>
  <c r="K28" i="1"/>
  <c r="O27" i="1"/>
  <c r="O28" i="1"/>
  <c r="M30" i="1"/>
  <c r="O29" i="1"/>
  <c r="L13" i="1"/>
  <c r="L45" i="1"/>
  <c r="O15" i="1"/>
  <c r="Q22" i="1"/>
  <c r="N22" i="1"/>
  <c r="N11" i="1"/>
  <c r="P17" i="1"/>
  <c r="N27" i="1"/>
  <c r="K14" i="1"/>
  <c r="O13" i="1"/>
  <c r="P12" i="1"/>
  <c r="Q31" i="1"/>
  <c r="N28" i="1"/>
  <c r="M20" i="1"/>
  <c r="R14" i="1"/>
  <c r="O38" i="1"/>
  <c r="K45" i="1"/>
  <c r="R31" i="1"/>
  <c r="P23" i="1"/>
  <c r="O39" i="1"/>
  <c r="N23" i="1"/>
  <c r="N15" i="1"/>
  <c r="P36" i="1"/>
  <c r="Q21" i="1"/>
  <c r="I24" i="6"/>
  <c r="O22" i="1"/>
  <c r="L20" i="1"/>
  <c r="Q12" i="1"/>
  <c r="L29" i="1"/>
  <c r="R36" i="1"/>
  <c r="Q46" i="1"/>
  <c r="M46" i="1"/>
  <c r="R46" i="1"/>
  <c r="M38" i="1"/>
  <c r="P28" i="1"/>
  <c r="N24" i="1"/>
  <c r="R11" i="1"/>
  <c r="P29" i="1"/>
  <c r="P40" i="1"/>
  <c r="O48" i="1"/>
  <c r="O23" i="1"/>
  <c r="N46" i="1"/>
  <c r="M24" i="1"/>
  <c r="L28" i="1"/>
  <c r="R13" i="1"/>
  <c r="I26" i="6"/>
  <c r="K24" i="1"/>
  <c r="Q24" i="1"/>
  <c r="L15" i="1"/>
  <c r="N45" i="1"/>
  <c r="M45" i="1"/>
  <c r="R20" i="1"/>
  <c r="L39" i="1"/>
  <c r="M11" i="1"/>
  <c r="Q39" i="1"/>
  <c r="L47" i="1"/>
  <c r="J10" i="6"/>
  <c r="I16" i="6"/>
  <c r="M16" i="1"/>
  <c r="M37" i="1"/>
  <c r="I12" i="6"/>
  <c r="R15" i="1"/>
  <c r="M14" i="1"/>
  <c r="Q16" i="1"/>
  <c r="N47" i="1"/>
  <c r="Q30" i="1"/>
  <c r="M39" i="1"/>
  <c r="J20" i="6"/>
  <c r="L16" i="1"/>
  <c r="Q49" i="1"/>
  <c r="O11" i="1"/>
  <c r="O26" i="1"/>
  <c r="J30" i="6"/>
  <c r="K46" i="1"/>
  <c r="J24" i="6"/>
  <c r="M31" i="1"/>
  <c r="N49" i="1"/>
  <c r="L31" i="1"/>
  <c r="Q37" i="1"/>
  <c r="N29" i="1"/>
  <c r="Q26" i="1"/>
  <c r="Q20" i="1"/>
  <c r="O45" i="1"/>
  <c r="L22" i="1"/>
  <c r="K31" i="1"/>
  <c r="M21" i="1"/>
  <c r="L17" i="1"/>
  <c r="M15" i="1"/>
  <c r="Q10" i="1"/>
  <c r="N20" i="1"/>
  <c r="P22" i="1"/>
  <c r="O31" i="1"/>
  <c r="K30" i="1"/>
  <c r="M27" i="1"/>
  <c r="Q28" i="1"/>
  <c r="Q36" i="1"/>
  <c r="R47" i="1"/>
  <c r="Q48" i="1"/>
  <c r="O20" i="1"/>
  <c r="L46" i="1"/>
  <c r="Q23" i="1"/>
  <c r="P13" i="1"/>
  <c r="N39" i="1"/>
  <c r="M26" i="1"/>
  <c r="P15" i="1"/>
  <c r="M32" i="1"/>
  <c r="K32" i="1"/>
  <c r="M22" i="1"/>
  <c r="L49" i="1"/>
  <c r="M47" i="1"/>
  <c r="P39" i="1"/>
  <c r="L10" i="1"/>
  <c r="P24" i="1"/>
  <c r="J16" i="6"/>
  <c r="R45" i="1"/>
  <c r="R21" i="1"/>
  <c r="K27" i="1"/>
  <c r="P14" i="1"/>
  <c r="N31" i="1"/>
  <c r="R23" i="1"/>
  <c r="O16" i="1"/>
  <c r="L12" i="1"/>
  <c r="I30" i="6"/>
  <c r="Q17" i="1"/>
  <c r="R12" i="1"/>
  <c r="L40" i="1"/>
  <c r="L32" i="1"/>
  <c r="L27" i="1"/>
  <c r="P27" i="1"/>
  <c r="M10" i="1"/>
  <c r="Q11" i="1"/>
  <c r="K48" i="1"/>
  <c r="P45" i="1"/>
  <c r="O12" i="1"/>
  <c r="Q13" i="1"/>
</calcChain>
</file>

<file path=xl/sharedStrings.xml><?xml version="1.0" encoding="utf-8"?>
<sst xmlns="http://schemas.openxmlformats.org/spreadsheetml/2006/main" count="552" uniqueCount="229">
  <si>
    <t>Name</t>
  </si>
  <si>
    <t>BG Number</t>
  </si>
  <si>
    <t>DoB</t>
  </si>
  <si>
    <t>BRITISH GYMNASTICS</t>
  </si>
  <si>
    <t>NORTH OF ENGLAND TRAMPOLINE TECHNICAL COMMITTEE</t>
  </si>
  <si>
    <t>VENUE</t>
  </si>
  <si>
    <t>ORGANISER</t>
  </si>
  <si>
    <t>AGE GROUPS</t>
  </si>
  <si>
    <t>TRAMPOLINES</t>
  </si>
  <si>
    <t>All Trampolines have 6x6mm, 6x4mm or 4x4mm Beds.</t>
  </si>
  <si>
    <r>
      <t>ENTRY FEES</t>
    </r>
    <r>
      <rPr>
        <b/>
        <sz val="11"/>
        <color theme="1"/>
        <rFont val="Times New Roman"/>
        <family val="1"/>
      </rPr>
      <t xml:space="preserve"> </t>
    </r>
  </si>
  <si>
    <t>ENTRIES TO</t>
  </si>
  <si>
    <t>Joanne Rear</t>
  </si>
  <si>
    <t>CLOSING DATE</t>
  </si>
  <si>
    <r>
      <t>OFFICIALS</t>
    </r>
    <r>
      <rPr>
        <b/>
        <sz val="11"/>
        <color theme="1"/>
        <rFont val="Times New Roman"/>
        <family val="1"/>
      </rPr>
      <t xml:space="preserve"> </t>
    </r>
  </si>
  <si>
    <t>Competition Attire</t>
  </si>
  <si>
    <t>The Committee are concerned that some Competitors are not conforming to the dress requirements.</t>
  </si>
  <si>
    <t>Competitors must conform to the requirements in the trampoline code of points (see below).</t>
  </si>
  <si>
    <t>6. DRESS FOR GYMNASTS</t>
  </si>
  <si>
    <t>6.1 Male gymnasts </t>
  </si>
  <si>
    <r>
      <t xml:space="preserve">6.1.1 </t>
    </r>
    <r>
      <rPr>
        <sz val="12"/>
        <color theme="1"/>
        <rFont val="Times New Roman"/>
        <family val="1"/>
      </rPr>
      <t>Sleeveless leotard or short sleeved singlet </t>
    </r>
  </si>
  <si>
    <r>
      <t xml:space="preserve">6.1.2 </t>
    </r>
    <r>
      <rPr>
        <sz val="12"/>
        <color theme="1"/>
        <rFont val="Times New Roman"/>
        <family val="1"/>
      </rPr>
      <t xml:space="preserve">Gym trousers in a single colour, except black or any other deep dark colour. Gym shorts may be worn for trampolining. </t>
    </r>
    <r>
      <rPr>
        <i/>
        <sz val="12"/>
        <color theme="1"/>
        <rFont val="Times New Roman"/>
        <family val="1"/>
      </rPr>
      <t>(See code of points for guide to colours of trousers and shorts styles) </t>
    </r>
  </si>
  <si>
    <r>
      <t xml:space="preserve">6.1.3 </t>
    </r>
    <r>
      <rPr>
        <sz val="12"/>
        <color theme="1"/>
        <rFont val="Times New Roman"/>
        <family val="1"/>
      </rPr>
      <t>Trampoline shoes and/or white foot covering </t>
    </r>
  </si>
  <si>
    <t>6.2 Female gymnasts </t>
  </si>
  <si>
    <r>
      <t xml:space="preserve">6.2.1 </t>
    </r>
    <r>
      <rPr>
        <sz val="12"/>
        <color theme="1"/>
        <rFont val="Times New Roman"/>
        <family val="1"/>
      </rPr>
      <t xml:space="preserve">Leotard or unitard with or without sleeves (must be skin tight) </t>
    </r>
  </si>
  <si>
    <r>
      <t xml:space="preserve">6.2.2 </t>
    </r>
    <r>
      <rPr>
        <sz val="12"/>
        <color theme="1"/>
        <rFont val="Times New Roman"/>
        <family val="1"/>
      </rPr>
      <t>Long tights may be worn (must be skin tight) and be the same colour as leotard </t>
    </r>
  </si>
  <si>
    <r>
      <t xml:space="preserve">6.2.3 </t>
    </r>
    <r>
      <rPr>
        <sz val="12"/>
        <color theme="1"/>
        <rFont val="Times New Roman"/>
        <family val="1"/>
      </rPr>
      <t>Any other dress which is not skin tight is not allowed </t>
    </r>
  </si>
  <si>
    <r>
      <t xml:space="preserve">6.2.4 </t>
    </r>
    <r>
      <rPr>
        <sz val="12"/>
        <color theme="1"/>
        <rFont val="Times New Roman"/>
        <family val="1"/>
      </rPr>
      <t>Trampoline shoes and/or white foot covering </t>
    </r>
  </si>
  <si>
    <r>
      <t xml:space="preserve">6.2.5 </t>
    </r>
    <r>
      <rPr>
        <sz val="12"/>
        <color theme="1"/>
        <rFont val="Times New Roman"/>
        <family val="1"/>
      </rPr>
      <t>For reasons of safety, covering the face or the head is not allowed </t>
    </r>
  </si>
  <si>
    <r>
      <t xml:space="preserve">6.2.6 </t>
    </r>
    <r>
      <rPr>
        <sz val="12"/>
        <color theme="1"/>
        <rFont val="Times New Roman"/>
        <family val="1"/>
      </rPr>
      <t>The wearing of shorts is not permitted. </t>
    </r>
  </si>
  <si>
    <t>(See BG Body Adornments and Piercings Policy for more information) </t>
  </si>
  <si>
    <r>
      <t xml:space="preserve">6.4 </t>
    </r>
    <r>
      <rPr>
        <sz val="12"/>
        <color theme="1"/>
        <rFont val="Times New Roman"/>
        <family val="1"/>
      </rPr>
      <t>Bandages or support pieces (including tape) must not be in bright colours, they must be of beige, skin colour or white if it is around the ankles to match the foot covering. </t>
    </r>
  </si>
  <si>
    <t>Clubs MUST have current British Gymnastics and NEGA membership.</t>
  </si>
  <si>
    <t>Club Name</t>
  </si>
  <si>
    <t>Date</t>
  </si>
  <si>
    <t>Contact</t>
  </si>
  <si>
    <t>Address</t>
  </si>
  <si>
    <t>Post Code</t>
  </si>
  <si>
    <t>In order that the competitors listed are eligible to compete in this event the following requirements must be met.</t>
  </si>
  <si>
    <t>The competitor:</t>
  </si>
  <si>
    <r>
      <t>i)</t>
    </r>
    <r>
      <rPr>
        <sz val="7"/>
        <color theme="1"/>
        <rFont val="Times New Roman"/>
        <family val="1"/>
      </rPr>
      <t xml:space="preserve">               </t>
    </r>
    <r>
      <rPr>
        <sz val="10"/>
        <color theme="1"/>
        <rFont val="Times New Roman"/>
        <family val="1"/>
      </rPr>
      <t>Hold current British Gymnastics membership.</t>
    </r>
  </si>
  <si>
    <r>
      <t>iii)</t>
    </r>
    <r>
      <rPr>
        <sz val="7"/>
        <color theme="1"/>
        <rFont val="Times New Roman"/>
        <family val="1"/>
      </rPr>
      <t xml:space="preserve">            </t>
    </r>
    <r>
      <rPr>
        <sz val="10"/>
        <color theme="1"/>
        <rFont val="Times New Roman"/>
        <family val="1"/>
      </rPr>
      <t>Have provided the required number of suitably qualified and experienced judges &amp; officials.</t>
    </r>
  </si>
  <si>
    <r>
      <t>iv)</t>
    </r>
    <r>
      <rPr>
        <sz val="7"/>
        <color theme="1"/>
        <rFont val="Times New Roman"/>
        <family val="1"/>
      </rPr>
      <t xml:space="preserve">             </t>
    </r>
    <r>
      <rPr>
        <sz val="10"/>
        <color theme="1"/>
        <rFont val="Times New Roman"/>
        <family val="1"/>
      </rPr>
      <t>Have included full payment in respect of the entries and judges/officials fines overleaf.</t>
    </r>
  </si>
  <si>
    <t>No responsibility will be accepted for loss or damage to property or persons.</t>
  </si>
  <si>
    <t>“When submitting entries for a British Gymnastics event the onus is on the club and coaches to ensure that the coaches attending to the participants are qualified to the level of the participants’ performance”. I can confirm that the above criteria will be adhered to.</t>
  </si>
  <si>
    <t>Name of Coach in attendance</t>
  </si>
  <si>
    <t>Coaching Level</t>
  </si>
  <si>
    <t>WARM UP</t>
  </si>
  <si>
    <t>COMPULSORY ROUTINES</t>
  </si>
  <si>
    <t>All categories will have a timed warm up. Following the times warm up competitors will compete consecutively.</t>
  </si>
  <si>
    <t>Individuals: £7.50</t>
  </si>
  <si>
    <t>Category change (after closing date): £7.50 in addition to the original fee</t>
  </si>
  <si>
    <t>Late entries (after closing date): £15.00</t>
  </si>
  <si>
    <t>07971549450</t>
  </si>
  <si>
    <t>Entries will not be valid unless they have BG numbers and DoB. If these are not added until after the closing date the entry will be considered late.</t>
  </si>
  <si>
    <t>Telephone No</t>
  </si>
  <si>
    <t>E-mail</t>
  </si>
  <si>
    <t>Judges required</t>
  </si>
  <si>
    <t>Qualification</t>
  </si>
  <si>
    <t>Preferred Job</t>
  </si>
  <si>
    <t>Officials required</t>
  </si>
  <si>
    <t>Please note that qualified judges may be accepted in the place of officials however they may not be given a judging role.</t>
  </si>
  <si>
    <t>Payment</t>
  </si>
  <si>
    <t>Judges/officials missing</t>
  </si>
  <si>
    <t>Total</t>
  </si>
  <si>
    <r>
      <t>The club</t>
    </r>
    <r>
      <rPr>
        <sz val="11"/>
        <color theme="1"/>
        <rFont val="Times New Roman"/>
        <family val="1"/>
      </rPr>
      <t xml:space="preserve"> </t>
    </r>
    <r>
      <rPr>
        <b/>
        <sz val="11"/>
        <color theme="1"/>
        <rFont val="Times New Roman"/>
        <family val="1"/>
      </rPr>
      <t xml:space="preserve">must </t>
    </r>
    <r>
      <rPr>
        <sz val="11"/>
        <color theme="1"/>
        <rFont val="Times New Roman"/>
        <family val="1"/>
      </rPr>
      <t>:</t>
    </r>
  </si>
  <si>
    <r>
      <t>ii)</t>
    </r>
    <r>
      <rPr>
        <sz val="7"/>
        <color theme="1"/>
        <rFont val="Times New Roman"/>
        <family val="1"/>
      </rPr>
      <t xml:space="preserve">            </t>
    </r>
    <r>
      <rPr>
        <sz val="10"/>
        <color theme="1"/>
        <rFont val="Times New Roman"/>
        <family val="1"/>
      </rPr>
      <t>Must have a current BG Number.</t>
    </r>
  </si>
  <si>
    <r>
      <t>iii)</t>
    </r>
    <r>
      <rPr>
        <sz val="7"/>
        <color theme="1"/>
        <rFont val="Times New Roman"/>
        <family val="1"/>
      </rPr>
      <t xml:space="preserve">          </t>
    </r>
    <r>
      <rPr>
        <sz val="10"/>
        <color theme="1"/>
        <rFont val="Times New Roman"/>
        <family val="1"/>
      </rPr>
      <t>Must be eligible to compete at the grade entered.</t>
    </r>
  </si>
  <si>
    <t>i)         Must hold the appropriate level of British Gymnastics membership.</t>
  </si>
  <si>
    <r>
      <t>ii)</t>
    </r>
    <r>
      <rPr>
        <sz val="7"/>
        <color theme="1"/>
        <rFont val="Times New Roman"/>
        <family val="1"/>
      </rPr>
      <t xml:space="preserve">              </t>
    </r>
    <r>
      <rPr>
        <sz val="10"/>
        <color theme="1"/>
        <rFont val="Times New Roman"/>
        <family val="1"/>
      </rPr>
      <t>Hold current NEGA membership.</t>
    </r>
  </si>
  <si>
    <t>v)          Ensure a suitably qualified coach with current British Gymnastics membership is in attendance to take responsibility for the club’s competitors.</t>
  </si>
  <si>
    <t>BG No.</t>
  </si>
  <si>
    <r>
      <t xml:space="preserve">6.3 </t>
    </r>
    <r>
      <rPr>
        <sz val="12"/>
        <color theme="1"/>
        <rFont val="Times New Roman"/>
        <family val="1"/>
      </rPr>
      <t>The wearing of jewellery such as necklaces, bracelets, watches and removable body piercings is not permitted during the competition. Rings without gemstones may be worn if they are taped, body piercings that cannot be removed must be taped - this including earrings. </t>
    </r>
  </si>
  <si>
    <t>The team manager is responsible for the behaviour of his/her club members.</t>
  </si>
  <si>
    <t>Team</t>
  </si>
  <si>
    <t>Durham University Sports Centre, University Blvd, Thornaby, TS17 6BH</t>
  </si>
  <si>
    <t>Northern Closed Championships &amp; Graded Games</t>
  </si>
  <si>
    <t>TRI</t>
  </si>
  <si>
    <t>Games</t>
  </si>
  <si>
    <t>Championships</t>
  </si>
  <si>
    <t>DMT</t>
  </si>
  <si>
    <t>TRS</t>
  </si>
  <si>
    <t>Senior</t>
  </si>
  <si>
    <t>The minimum ages in any championships category is 8 in the year of competition. Silver or gold BG membership required.</t>
  </si>
  <si>
    <t>Teams: £7.50</t>
  </si>
  <si>
    <r>
      <t xml:space="preserve">Clubs are </t>
    </r>
    <r>
      <rPr>
        <u/>
        <sz val="11"/>
        <color theme="1"/>
        <rFont val="Times New Roman"/>
        <family val="1"/>
      </rPr>
      <t>required</t>
    </r>
    <r>
      <rPr>
        <sz val="11"/>
        <color theme="1"/>
        <rFont val="Times New Roman"/>
        <family val="1"/>
      </rPr>
      <t xml:space="preserve"> to submit Qualified Judges &amp; Officials. Failure to provide sufficient, appropriately qualified, judges and officials will result in a fine or entries being rejected. Officials may be nominated twice (once for Saturday and once for Sunday)</t>
    </r>
  </si>
  <si>
    <t>The competition will be conducted in accordance with the BG and FIG code of points unless otherwise stated.</t>
  </si>
  <si>
    <t>Gender</t>
  </si>
  <si>
    <t>Category</t>
  </si>
  <si>
    <t>M</t>
  </si>
  <si>
    <t>F</t>
  </si>
  <si>
    <t>Age on 31/12/2016</t>
  </si>
  <si>
    <t>Date for age calculation</t>
  </si>
  <si>
    <t>Age</t>
  </si>
  <si>
    <t>Age &amp; Gender</t>
  </si>
  <si>
    <t>TRI Champs</t>
  </si>
  <si>
    <t>TRI Games</t>
  </si>
  <si>
    <t>DMT Champs</t>
  </si>
  <si>
    <t>DMT Games</t>
  </si>
  <si>
    <t>DMT Sen</t>
  </si>
  <si>
    <t>TRS Games</t>
  </si>
  <si>
    <t>TRS Sen</t>
  </si>
  <si>
    <t>Individual entries</t>
  </si>
  <si>
    <t>Synchro entries</t>
  </si>
  <si>
    <t>Teams</t>
  </si>
  <si>
    <t>Day</t>
  </si>
  <si>
    <t>Please note that as this is a two day event, each day a judge/official is nominated will count so it is possible for a judge to 'double count' by nominating them for each day on two lines.</t>
  </si>
  <si>
    <t>Minimum age</t>
  </si>
  <si>
    <t>8 in the year of competition</t>
  </si>
  <si>
    <t>6 in the year of competition</t>
  </si>
  <si>
    <t>Silver</t>
  </si>
  <si>
    <t>Difficulty limit</t>
  </si>
  <si>
    <t>no limit</t>
  </si>
  <si>
    <t>All NDP grades allowed</t>
  </si>
  <si>
    <t>NDP 4 and below only</t>
  </si>
  <si>
    <t>Specific rules</t>
  </si>
  <si>
    <t>Half Twist Jump</t>
  </si>
  <si>
    <t>Straddle Jump</t>
  </si>
  <si>
    <t>Half Twist to Feet</t>
  </si>
  <si>
    <t>Pike Jump</t>
  </si>
  <si>
    <t>Back Drop</t>
  </si>
  <si>
    <t>Tuck Jump</t>
  </si>
  <si>
    <t>Full Twist Jump</t>
  </si>
  <si>
    <t>Men's &amp; Ladies</t>
  </si>
  <si>
    <t>Front Drop</t>
  </si>
  <si>
    <t>To Feet</t>
  </si>
  <si>
    <t>Seat Landing</t>
  </si>
  <si>
    <t>Half Twist to Seat Landing</t>
  </si>
  <si>
    <t>Piked Jump</t>
  </si>
  <si>
    <t>Back Landing</t>
  </si>
  <si>
    <t>Tucked Jump</t>
  </si>
  <si>
    <t>Option 1</t>
  </si>
  <si>
    <t>Option 2</t>
  </si>
  <si>
    <t>Front Somersault (T)</t>
  </si>
  <si>
    <t>Back Somersault (T)</t>
  </si>
  <si>
    <t>Barani (T)</t>
  </si>
  <si>
    <t>-</t>
  </si>
  <si>
    <t>North of England Championships &amp; Graded Games - Requirements</t>
  </si>
  <si>
    <t>TRI and TRS</t>
  </si>
  <si>
    <t>Min. memb.</t>
  </si>
  <si>
    <t>1.3 per pass</t>
  </si>
  <si>
    <t>See 'Requirements' sheet</t>
  </si>
  <si>
    <t>Club official &amp; position</t>
  </si>
  <si>
    <t>Outstanding payments, including charges applied after submission of entry forms, will prevent participation in future competitions.</t>
  </si>
  <si>
    <t>Entries will only be accepted, by email, on this form, in Excel format.</t>
  </si>
  <si>
    <t>SHORTS ARE NOT PERMITTED IN CHAMPIONSHIPS - wearing them is a dress code violation.</t>
  </si>
  <si>
    <t>Disabilities</t>
  </si>
  <si>
    <t>Five different elements to include:</t>
  </si>
  <si>
    <t>At least one body landing</t>
  </si>
  <si>
    <t>Ten different elements to include:</t>
  </si>
  <si>
    <t>Please note that the second routine must also consist of five elements.</t>
  </si>
  <si>
    <t>Dis Games</t>
  </si>
  <si>
    <t>TRI SEN</t>
  </si>
  <si>
    <t>DMT SEN</t>
  </si>
  <si>
    <t>competitions@nettc.org.uk</t>
  </si>
  <si>
    <t>DoB (dd/mm/yyyy)</t>
  </si>
  <si>
    <t>Saturday 29th &amp; Sunday 30th September 2018</t>
  </si>
  <si>
    <t>The age of an individual on 31st December 2018 determines their category</t>
  </si>
  <si>
    <t>TRS pairs must compete in the age group of the eldest competitor. All games synchro is mixed gender.</t>
  </si>
  <si>
    <t>The minimum ages in any games category is 6 in the year of competition. Silver or gold BG membership required.</t>
  </si>
  <si>
    <t>5pm on Wednesday 12th September</t>
  </si>
  <si>
    <t>All payments, including entries, changes and judging fines, will be requested by invoice followign the competition, which must be paid before entering the region's next competition.</t>
  </si>
  <si>
    <t>In order to enter a competition, individuals must have a BG number. At the time of entry each competitor must have current British Gymnastics membership at the appropriate level. The club must also have current British Gymnastics membership and NEGA membership at the time of entry. If this is not in place prior to the closing date entries will be rejected and MAY be accepted as late entries.</t>
  </si>
  <si>
    <t>All competitors must be at least Silver members of British Gymnastics.</t>
  </si>
  <si>
    <t>Please note that the organisers, British Gymnastics, N.E.T.T.C., host club or Durham University Queen's Campus cannot be held responsible for loss of Property or accidental injury to anyone participating in this event, howsoever caused.</t>
  </si>
  <si>
    <t xml:space="preserve">TRI Games Disability </t>
  </si>
  <si>
    <t xml:space="preserve">TRI Champs Disability </t>
  </si>
  <si>
    <t xml:space="preserve">TRI Champs </t>
  </si>
  <si>
    <t xml:space="preserve">DMT Champs </t>
  </si>
  <si>
    <t xml:space="preserve">TRS Champs </t>
  </si>
  <si>
    <t>NDP 6 and below only (all grades allowed for TRS)</t>
  </si>
  <si>
    <t>No final - first and second routine only</t>
  </si>
  <si>
    <t>Entering the mans &amp; ladies category will prevent participants from entering a games category in the same discipline with the exception of TRS</t>
  </si>
  <si>
    <t>Top 8 finals in individual events</t>
  </si>
  <si>
    <t>¾ Back s/s (SL)</t>
  </si>
  <si>
    <t>8-14, 15+</t>
  </si>
  <si>
    <t>To feet or Cody (T) = bonus of 0.3</t>
  </si>
  <si>
    <r>
      <t>Each pass must contain one element with a minimum of 360</t>
    </r>
    <r>
      <rPr>
        <vertAlign val="superscript"/>
        <sz val="12"/>
        <rFont val="Calibri"/>
        <family val="2"/>
        <scheme val="minor"/>
      </rPr>
      <t>O</t>
    </r>
    <r>
      <rPr>
        <sz val="12"/>
        <rFont val="Calibri"/>
        <family val="2"/>
        <scheme val="minor"/>
      </rPr>
      <t xml:space="preserve"> somersault roataion.</t>
    </r>
  </si>
  <si>
    <t>Back s/s (P)</t>
  </si>
  <si>
    <t>Barani (P)</t>
  </si>
  <si>
    <t>Repeat elements (in the same position on the DMT), or missing required elements, will result in a 3.0 penalty from the D judge for that pass.</t>
  </si>
  <si>
    <r>
      <t>Each element must contain at least 360</t>
    </r>
    <r>
      <rPr>
        <vertAlign val="superscript"/>
        <sz val="12"/>
        <rFont val="Calibri"/>
        <family val="2"/>
        <scheme val="minor"/>
      </rPr>
      <t>O</t>
    </r>
    <r>
      <rPr>
        <sz val="12"/>
        <rFont val="Calibri"/>
        <family val="2"/>
        <scheme val="minor"/>
      </rPr>
      <t xml:space="preserve"> somersault rotation.</t>
    </r>
  </si>
  <si>
    <t>Back s/s (T)</t>
  </si>
  <si>
    <t>¾ Front s/s (S)</t>
  </si>
  <si>
    <t>To feet or Ballout Barani (T) = 0.3 bonus</t>
  </si>
  <si>
    <t>The routine consists of 10 different elements, only two elements allowed with less than 270° somersault rotation.</t>
  </si>
  <si>
    <t>No difficulty awarded</t>
  </si>
  <si>
    <t>Each element meeting the requirements below must be marked with an asterisk.
on the competition card.</t>
  </si>
  <si>
    <t>These requirements cannot be fulfilled by combining them into one element.</t>
  </si>
  <si>
    <t>One element landing on the front of the body.</t>
  </si>
  <si>
    <t>One element landing on the back of the body.</t>
  </si>
  <si>
    <t>13-14</t>
  </si>
  <si>
    <t>The routine consists of 10 different elements, only one element allowed with less than 270° somersault rotation.</t>
  </si>
  <si>
    <t xml:space="preserve"> Full (BSS with 1/1 twist).</t>
  </si>
  <si>
    <t>15-16</t>
  </si>
  <si>
    <t>13-14,
15-16, 17+</t>
  </si>
  <si>
    <t>Full (BSS with 1/1 twist).</t>
  </si>
  <si>
    <t>Rudi or Rudi Ballout.</t>
  </si>
  <si>
    <t>One element either landing on the back or front of the body.</t>
  </si>
  <si>
    <t>17+</t>
  </si>
  <si>
    <t>13-14 = 4.9</t>
  </si>
  <si>
    <t>15-16 = 5.1</t>
  </si>
  <si>
    <t>17+ = 5.7</t>
  </si>
  <si>
    <r>
      <t>At least one twist of no less than 180</t>
    </r>
    <r>
      <rPr>
        <vertAlign val="superscript"/>
        <sz val="12"/>
        <rFont val="Calibri"/>
        <family val="2"/>
        <scheme val="minor"/>
      </rPr>
      <t>O</t>
    </r>
    <r>
      <rPr>
        <sz val="12"/>
        <rFont val="Calibri"/>
        <family val="2"/>
        <scheme val="minor"/>
      </rPr>
      <t xml:space="preserve"> twist rotation</t>
    </r>
  </si>
  <si>
    <t>One element to front or back.</t>
  </si>
  <si>
    <t>One element from front or back.</t>
  </si>
  <si>
    <t>One double front or back somersault with or without twist.</t>
  </si>
  <si>
    <t>One element with a minimum of 540° of twist and minimum of 360° somersault rotation.</t>
  </si>
  <si>
    <t>At least one skill with no less than 360° twist rotation.</t>
  </si>
  <si>
    <t>At least one skill with no less than 360° somersault rotation.</t>
  </si>
  <si>
    <t>The routine consists of 10 different elements, each with a minimum of 270° somersault rotation.</t>
  </si>
  <si>
    <t>Two elements, marked with an asterisk on the competition card, will have difficulty ratings. The combined difficulty of the two skills must be at least 1.8. The difficulty will be added to the execution score to give the total score for the first routine.</t>
  </si>
  <si>
    <t>Neither of these two elements may be repeated in the voluntary. If any of the asterisk moves from the first routine are repeated in the second routine they will not be awarded difficulty in that routine.</t>
  </si>
  <si>
    <t>Any second routine marked out of 10 skills must have a minimum difficulty of 5.0. Any routine with a difficulty of less than 5.0 will be given a zero difficulty mark.</t>
  </si>
  <si>
    <t>Mixed</t>
  </si>
  <si>
    <t>Four different passes.</t>
  </si>
  <si>
    <t>Two different passes in the preliminary round.</t>
  </si>
  <si>
    <t>Two different passes in the final round. (repeats from preliminary round not allowed)</t>
  </si>
  <si>
    <r>
      <t>At least one of the preliminary passes and one of the final passes must contain a forward rotating skill with at least 360</t>
    </r>
    <r>
      <rPr>
        <vertAlign val="superscript"/>
        <sz val="12"/>
        <rFont val="Calibri"/>
        <family val="2"/>
        <scheme val="minor"/>
      </rPr>
      <t>O</t>
    </r>
    <r>
      <rPr>
        <sz val="12"/>
        <rFont val="Calibri"/>
        <family val="2"/>
        <scheme val="minor"/>
      </rPr>
      <t xml:space="preserve"> somersault rotation as a mount or spotter.</t>
    </r>
  </si>
  <si>
    <r>
      <t>At least one pass in each round must contain an element with 720</t>
    </r>
    <r>
      <rPr>
        <vertAlign val="superscript"/>
        <sz val="12"/>
        <rFont val="Calibri"/>
        <family val="2"/>
        <scheme val="minor"/>
      </rPr>
      <t>O</t>
    </r>
    <r>
      <rPr>
        <sz val="12"/>
        <rFont val="Calibri"/>
        <family val="2"/>
        <scheme val="minor"/>
      </rPr>
      <t xml:space="preserve"> somersault rotation or an element with 360</t>
    </r>
    <r>
      <rPr>
        <vertAlign val="superscript"/>
        <sz val="12"/>
        <rFont val="Calibri"/>
        <family val="2"/>
        <scheme val="minor"/>
      </rPr>
      <t>O</t>
    </r>
    <r>
      <rPr>
        <sz val="12"/>
        <rFont val="Calibri"/>
        <family val="2"/>
        <scheme val="minor"/>
      </rPr>
      <t xml:space="preserve"> somersault and 360</t>
    </r>
    <r>
      <rPr>
        <vertAlign val="superscript"/>
        <sz val="12"/>
        <rFont val="Calibri"/>
        <family val="2"/>
        <scheme val="minor"/>
      </rPr>
      <t>O</t>
    </r>
    <r>
      <rPr>
        <sz val="12"/>
        <rFont val="Calibri"/>
        <family val="2"/>
        <scheme val="minor"/>
      </rPr>
      <t xml:space="preserve"> twist.</t>
    </r>
  </si>
  <si>
    <t>Top 8 finals</t>
  </si>
  <si>
    <t>8-10</t>
  </si>
  <si>
    <t>11-12</t>
  </si>
  <si>
    <t>8-14</t>
  </si>
  <si>
    <t>15+</t>
  </si>
  <si>
    <t>6-7</t>
  </si>
  <si>
    <t>DIsabilities</t>
  </si>
  <si>
    <t>6-14</t>
  </si>
  <si>
    <t>Entry form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</si>
</sst>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0.00"/>
    <numFmt numFmtId="166" formatCode="0.0"/>
  </numFmts>
  <fonts count="35">
    <font>
      <sz val="12"/>
      <color theme="1"/>
      <name val="Calibri"/>
      <family val="2"/>
      <scheme val="minor"/>
    </font>
    <font>
      <b/>
      <sz val="12"/>
      <color theme="1"/>
      <name val="Calibri"/>
      <family val="2"/>
      <scheme val="minor"/>
    </font>
    <font>
      <sz val="11"/>
      <color indexed="8"/>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0"/>
      <color theme="1"/>
      <name val="Times New Roman"/>
      <family val="1"/>
    </font>
    <font>
      <b/>
      <sz val="10"/>
      <color theme="1"/>
      <name val="Times New Roman"/>
      <family val="1"/>
    </font>
    <font>
      <b/>
      <sz val="18"/>
      <color theme="1"/>
      <name val="Times New Roman"/>
      <family val="1"/>
    </font>
    <font>
      <b/>
      <sz val="14"/>
      <color theme="1"/>
      <name val="Times New Roman"/>
      <family val="1"/>
    </font>
    <font>
      <b/>
      <sz val="9"/>
      <color theme="1"/>
      <name val="Times New Roman"/>
      <family val="1"/>
    </font>
    <font>
      <b/>
      <sz val="5"/>
      <color theme="1"/>
      <name val="Times New Roman"/>
      <family val="1"/>
    </font>
    <font>
      <b/>
      <sz val="8"/>
      <color theme="1"/>
      <name val="Times New Roman"/>
      <family val="1"/>
    </font>
    <font>
      <b/>
      <i/>
      <sz val="11"/>
      <color theme="1"/>
      <name val="Times New Roman"/>
      <family val="1"/>
    </font>
    <font>
      <b/>
      <sz val="11"/>
      <color theme="1"/>
      <name val="Times New Roman"/>
      <family val="1"/>
    </font>
    <font>
      <sz val="12"/>
      <color theme="1"/>
      <name val="Times New Roman"/>
      <family val="1"/>
    </font>
    <font>
      <sz val="6"/>
      <color theme="1"/>
      <name val="Times New Roman"/>
      <family val="1"/>
    </font>
    <font>
      <b/>
      <sz val="9"/>
      <name val="Times New Roman"/>
      <family val="1"/>
    </font>
    <font>
      <b/>
      <sz val="6"/>
      <color theme="1"/>
      <name val="Times New Roman"/>
      <family val="1"/>
    </font>
    <font>
      <sz val="5"/>
      <color theme="1"/>
      <name val="Times New Roman"/>
      <family val="1"/>
    </font>
    <font>
      <b/>
      <i/>
      <u/>
      <sz val="11"/>
      <color theme="1"/>
      <name val="Times New Roman"/>
      <family val="1"/>
    </font>
    <font>
      <sz val="11"/>
      <color theme="1"/>
      <name val="Times New Roman"/>
      <family val="1"/>
    </font>
    <font>
      <u/>
      <sz val="11"/>
      <color theme="1"/>
      <name val="Times New Roman"/>
      <family val="1"/>
    </font>
    <font>
      <b/>
      <u/>
      <sz val="14"/>
      <color theme="1"/>
      <name val="Times New Roman"/>
      <family val="1"/>
    </font>
    <font>
      <b/>
      <sz val="12"/>
      <color theme="1"/>
      <name val="Times New Roman"/>
      <family val="1"/>
    </font>
    <font>
      <i/>
      <sz val="12"/>
      <color theme="1"/>
      <name val="Times New Roman"/>
      <family val="1"/>
    </font>
    <font>
      <sz val="12"/>
      <name val="Times New Roman"/>
      <family val="1"/>
    </font>
    <font>
      <sz val="7"/>
      <color theme="1"/>
      <name val="Times New Roman"/>
      <family val="1"/>
    </font>
    <font>
      <b/>
      <sz val="12"/>
      <color rgb="FF000000"/>
      <name val="Calibri"/>
      <family val="2"/>
      <scheme val="minor"/>
    </font>
    <font>
      <sz val="12"/>
      <color rgb="FF000000"/>
      <name val="Times New Roman"/>
      <family val="1"/>
    </font>
    <font>
      <b/>
      <sz val="11"/>
      <color theme="1"/>
      <name val="Times New Roman"/>
      <family val="1"/>
    </font>
    <font>
      <sz val="11"/>
      <color theme="1"/>
      <name val="Times New Roman"/>
      <family val="1"/>
    </font>
    <font>
      <b/>
      <sz val="12"/>
      <name val="Calibri"/>
      <family val="2"/>
      <scheme val="minor"/>
    </font>
    <font>
      <sz val="12"/>
      <name val="Calibri"/>
      <family val="2"/>
      <scheme val="minor"/>
    </font>
    <font>
      <vertAlign val="superscrip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22"/>
      </right>
      <top/>
      <bottom/>
      <diagonal/>
    </border>
    <border>
      <left/>
      <right/>
      <top/>
      <bottom style="thin">
        <color indexed="22"/>
      </bottom>
      <diagonal/>
    </border>
    <border>
      <left/>
      <right/>
      <top style="thin">
        <color indexed="22"/>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3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47">
    <xf numFmtId="0" fontId="0" fillId="0" borderId="0" xfId="0"/>
    <xf numFmtId="0" fontId="0" fillId="2" borderId="0" xfId="0" applyFill="1"/>
    <xf numFmtId="0" fontId="5" fillId="0" borderId="0" xfId="0" applyFont="1"/>
    <xf numFmtId="0" fontId="12" fillId="0" borderId="0" xfId="0" applyFont="1" applyAlignment="1">
      <alignment horizontal="left" vertical="center" indent="9"/>
    </xf>
    <xf numFmtId="0" fontId="16"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6" fillId="0" borderId="0" xfId="0" applyFont="1" applyAlignment="1">
      <alignment vertical="center" wrapText="1"/>
    </xf>
    <xf numFmtId="0" fontId="15" fillId="0" borderId="0" xfId="0" applyFont="1" applyAlignment="1">
      <alignment horizontal="center" vertical="center"/>
    </xf>
    <xf numFmtId="0" fontId="24" fillId="0" borderId="0" xfId="0" applyFont="1" applyAlignment="1">
      <alignment vertical="center" wrapText="1"/>
    </xf>
    <xf numFmtId="0" fontId="15" fillId="0" borderId="0" xfId="0" applyFont="1" applyAlignment="1">
      <alignment vertical="center" wrapText="1"/>
    </xf>
    <xf numFmtId="0" fontId="26" fillId="0" borderId="0" xfId="0" applyFont="1" applyAlignment="1">
      <alignment vertical="center"/>
    </xf>
    <xf numFmtId="0" fontId="21" fillId="0" borderId="0" xfId="0" applyFont="1" applyAlignment="1">
      <alignment horizontal="justify" vertical="center"/>
    </xf>
    <xf numFmtId="0" fontId="13" fillId="0" borderId="2"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9" fillId="0" borderId="0" xfId="0" applyFont="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0" fillId="0" borderId="0" xfId="0" applyBorder="1"/>
    <xf numFmtId="0" fontId="18" fillId="0" borderId="0" xfId="0" applyFont="1" applyAlignment="1">
      <alignment horizontal="left" vertical="center"/>
    </xf>
    <xf numFmtId="0" fontId="19" fillId="0" borderId="0" xfId="0" applyFont="1" applyAlignment="1">
      <alignment horizontal="left" vertical="center"/>
    </xf>
    <xf numFmtId="0" fontId="13" fillId="0" borderId="0" xfId="0" applyFont="1" applyBorder="1" applyAlignment="1">
      <alignment horizontal="left" vertical="center" wrapText="1"/>
    </xf>
    <xf numFmtId="0" fontId="7" fillId="0" borderId="0" xfId="0" applyFont="1" applyBorder="1" applyAlignment="1">
      <alignment vertical="center" wrapText="1"/>
    </xf>
    <xf numFmtId="0" fontId="20" fillId="0" borderId="0" xfId="0" applyFont="1" applyBorder="1" applyAlignment="1">
      <alignment vertical="center" wrapText="1"/>
    </xf>
    <xf numFmtId="0" fontId="17" fillId="0" borderId="6" xfId="0" applyFont="1" applyBorder="1" applyAlignment="1">
      <alignment vertical="center" wrapText="1"/>
    </xf>
    <xf numFmtId="0" fontId="0" fillId="0" borderId="0" xfId="0" applyFill="1"/>
    <xf numFmtId="0" fontId="8" fillId="0" borderId="0" xfId="0" applyFont="1" applyBorder="1" applyAlignment="1">
      <alignment vertical="center"/>
    </xf>
    <xf numFmtId="0" fontId="9" fillId="0" borderId="0" xfId="0" applyFont="1" applyBorder="1" applyAlignment="1">
      <alignment vertical="center"/>
    </xf>
    <xf numFmtId="0" fontId="0" fillId="0" borderId="2" xfId="0" applyBorder="1" applyProtection="1">
      <protection locked="0"/>
    </xf>
    <xf numFmtId="0" fontId="0" fillId="0" borderId="0" xfId="0" applyProtection="1">
      <protection locked="0"/>
    </xf>
    <xf numFmtId="0" fontId="13" fillId="0" borderId="2" xfId="0" applyFont="1" applyBorder="1" applyAlignment="1">
      <alignment horizontal="left" vertical="center" wrapText="1"/>
    </xf>
    <xf numFmtId="0" fontId="14" fillId="0" borderId="0" xfId="0" applyFont="1" applyBorder="1" applyAlignment="1">
      <alignment horizontal="center" vertical="center" wrapText="1"/>
    </xf>
    <xf numFmtId="0" fontId="9" fillId="0" borderId="0" xfId="0" applyFont="1" applyAlignment="1">
      <alignment horizontal="center" vertical="center"/>
    </xf>
    <xf numFmtId="0" fontId="13" fillId="0" borderId="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2" xfId="0" applyBorder="1" applyAlignment="1" applyProtection="1">
      <alignment horizontal="center"/>
      <protection locked="0"/>
    </xf>
    <xf numFmtId="49" fontId="5" fillId="0" borderId="14" xfId="0" applyNumberFormat="1" applyFont="1" applyFill="1" applyBorder="1" applyAlignment="1">
      <alignment horizontal="center"/>
    </xf>
    <xf numFmtId="49" fontId="5" fillId="0" borderId="15" xfId="0" applyNumberFormat="1" applyFont="1" applyFill="1" applyBorder="1" applyAlignment="1">
      <alignment horizontal="center"/>
    </xf>
    <xf numFmtId="49" fontId="28" fillId="0" borderId="2" xfId="0" applyNumberFormat="1" applyFont="1" applyFill="1" applyBorder="1" applyAlignment="1">
      <alignment horizontal="center"/>
    </xf>
    <xf numFmtId="49" fontId="28" fillId="0" borderId="2" xfId="0" applyNumberFormat="1" applyFont="1" applyBorder="1" applyAlignment="1">
      <alignment horizontal="center"/>
    </xf>
    <xf numFmtId="14" fontId="0" fillId="0" borderId="0" xfId="0" applyNumberFormat="1"/>
    <xf numFmtId="0" fontId="0" fillId="0" borderId="3" xfId="0" applyBorder="1" applyAlignment="1" applyProtection="1">
      <protection locked="0"/>
    </xf>
    <xf numFmtId="0" fontId="0" fillId="0" borderId="2" xfId="0" applyBorder="1" applyAlignment="1" applyProtection="1">
      <protection locked="0"/>
    </xf>
    <xf numFmtId="0" fontId="0" fillId="0" borderId="0" xfId="0" applyProtection="1"/>
    <xf numFmtId="0" fontId="7" fillId="0" borderId="0" xfId="0" applyFont="1" applyBorder="1" applyAlignment="1" applyProtection="1">
      <alignment horizontal="center" vertical="center" wrapText="1"/>
    </xf>
    <xf numFmtId="0" fontId="0" fillId="0" borderId="0" xfId="0" applyBorder="1" applyProtection="1"/>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1" fillId="0" borderId="0" xfId="0" applyFont="1" applyBorder="1" applyAlignment="1" applyProtection="1">
      <alignment vertical="center"/>
    </xf>
    <xf numFmtId="0" fontId="9" fillId="0" borderId="0" xfId="0" applyFont="1" applyAlignment="1" applyProtection="1">
      <alignment horizontal="center" vertical="center"/>
    </xf>
    <xf numFmtId="0" fontId="14" fillId="0" borderId="2" xfId="0" applyFont="1" applyBorder="1" applyAlignment="1" applyProtection="1">
      <alignment horizontal="center" vertical="center" wrapText="1"/>
    </xf>
    <xf numFmtId="0" fontId="14" fillId="0" borderId="2" xfId="0" applyFont="1" applyBorder="1" applyAlignment="1" applyProtection="1">
      <alignment vertical="center" wrapText="1"/>
    </xf>
    <xf numFmtId="0" fontId="21"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14" fillId="0" borderId="0" xfId="0" applyFont="1" applyBorder="1" applyAlignment="1" applyProtection="1">
      <alignment vertical="center" wrapText="1"/>
    </xf>
    <xf numFmtId="0" fontId="0" fillId="0" borderId="0" xfId="0" applyBorder="1" applyAlignment="1" applyProtection="1">
      <alignment horizontal="center"/>
    </xf>
    <xf numFmtId="0" fontId="14" fillId="0" borderId="3" xfId="0" applyFont="1" applyBorder="1" applyAlignment="1" applyProtection="1">
      <alignment vertical="center" wrapText="1"/>
    </xf>
    <xf numFmtId="0" fontId="14" fillId="0" borderId="5" xfId="0" applyFont="1" applyBorder="1" applyAlignment="1" applyProtection="1">
      <alignment vertical="center" wrapText="1"/>
    </xf>
    <xf numFmtId="0" fontId="1" fillId="0" borderId="0" xfId="0" applyFont="1" applyProtection="1"/>
    <xf numFmtId="0" fontId="0" fillId="0" borderId="2" xfId="0" applyBorder="1" applyProtection="1"/>
    <xf numFmtId="165" fontId="0" fillId="0" borderId="2" xfId="0" applyNumberFormat="1" applyBorder="1" applyProtection="1"/>
    <xf numFmtId="0" fontId="1" fillId="0" borderId="0" xfId="0" applyFont="1" applyAlignment="1" applyProtection="1">
      <alignment horizontal="right"/>
    </xf>
    <xf numFmtId="165" fontId="1" fillId="0" borderId="2" xfId="0" applyNumberFormat="1" applyFont="1" applyBorder="1" applyProtection="1"/>
    <xf numFmtId="0" fontId="19" fillId="0" borderId="8" xfId="0" applyFont="1" applyBorder="1" applyAlignment="1" applyProtection="1">
      <alignment horizontal="justify" vertical="center"/>
    </xf>
    <xf numFmtId="0" fontId="0" fillId="0" borderId="11" xfId="0" applyBorder="1" applyProtection="1"/>
    <xf numFmtId="0" fontId="19" fillId="0" borderId="8" xfId="0" applyFont="1" applyBorder="1" applyAlignment="1" applyProtection="1">
      <alignment vertical="center"/>
    </xf>
    <xf numFmtId="0" fontId="0" fillId="0" borderId="0" xfId="0" applyBorder="1" applyAlignment="1" applyProtection="1"/>
    <xf numFmtId="0" fontId="0" fillId="0" borderId="11" xfId="0" applyBorder="1" applyAlignment="1" applyProtection="1"/>
    <xf numFmtId="0" fontId="11" fillId="0" borderId="0" xfId="0" applyFont="1" applyAlignment="1" applyProtection="1">
      <alignment vertical="center"/>
    </xf>
    <xf numFmtId="0" fontId="0" fillId="0" borderId="0" xfId="0" applyAlignment="1" applyProtection="1"/>
    <xf numFmtId="0" fontId="12" fillId="0" borderId="0" xfId="0" applyFont="1" applyBorder="1" applyAlignment="1" applyProtection="1">
      <alignment horizontal="center" vertical="center"/>
    </xf>
    <xf numFmtId="0" fontId="19" fillId="0" borderId="0" xfId="0" applyFont="1" applyBorder="1" applyAlignment="1" applyProtection="1">
      <alignment vertical="center"/>
    </xf>
    <xf numFmtId="0" fontId="7" fillId="0" borderId="2" xfId="0" applyFont="1" applyBorder="1" applyAlignment="1" applyProtection="1">
      <alignment horizontal="justify" vertical="center" wrapText="1"/>
    </xf>
    <xf numFmtId="164" fontId="0" fillId="0" borderId="0" xfId="0" applyNumberFormat="1"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6" xfId="0" applyBorder="1" applyProtection="1">
      <protection locked="0"/>
    </xf>
    <xf numFmtId="164" fontId="5" fillId="0" borderId="0" xfId="0" applyNumberFormat="1" applyFont="1" applyProtection="1">
      <protection locked="0"/>
    </xf>
    <xf numFmtId="0" fontId="2" fillId="0" borderId="0" xfId="0"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7" fillId="0" borderId="2" xfId="0" applyFont="1" applyBorder="1" applyAlignment="1" applyProtection="1">
      <alignment horizontal="left" vertical="top" wrapText="1"/>
    </xf>
    <xf numFmtId="14" fontId="0" fillId="0" borderId="0" xfId="0" applyNumberFormat="1" applyProtection="1">
      <protection locked="0"/>
    </xf>
    <xf numFmtId="14" fontId="14" fillId="0" borderId="2" xfId="0" applyNumberFormat="1" applyFont="1" applyBorder="1" applyAlignment="1" applyProtection="1">
      <alignment vertical="center" wrapText="1"/>
      <protection locked="0"/>
    </xf>
    <xf numFmtId="14" fontId="5" fillId="0" borderId="0" xfId="0" applyNumberFormat="1" applyFont="1" applyProtection="1">
      <protection locked="0"/>
    </xf>
    <xf numFmtId="14" fontId="2" fillId="0" borderId="0" xfId="0" applyNumberFormat="1" applyFont="1" applyFill="1" applyBorder="1" applyAlignment="1" applyProtection="1">
      <alignment wrapText="1"/>
      <protection locked="0"/>
    </xf>
    <xf numFmtId="49" fontId="0" fillId="0" borderId="0" xfId="0" applyNumberFormat="1" applyProtection="1">
      <protection locked="0"/>
    </xf>
    <xf numFmtId="49" fontId="0" fillId="0" borderId="16" xfId="0" applyNumberFormat="1" applyBorder="1" applyProtection="1">
      <protection locked="0"/>
    </xf>
    <xf numFmtId="49" fontId="2" fillId="0" borderId="0" xfId="0" applyNumberFormat="1" applyFont="1" applyFill="1" applyBorder="1" applyAlignment="1" applyProtection="1">
      <alignment wrapText="1"/>
      <protection locked="0"/>
    </xf>
    <xf numFmtId="0" fontId="0" fillId="0" borderId="2" xfId="0" applyBorder="1" applyAlignment="1" applyProtection="1">
      <alignment horizontal="center"/>
      <protection locked="0"/>
    </xf>
    <xf numFmtId="0" fontId="30" fillId="0" borderId="2" xfId="0" applyFont="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33" fillId="0" borderId="0" xfId="0" applyFont="1"/>
    <xf numFmtId="0" fontId="32" fillId="0" borderId="22" xfId="0" applyFont="1" applyBorder="1"/>
    <xf numFmtId="0" fontId="33" fillId="0" borderId="0" xfId="0" applyFont="1" applyBorder="1"/>
    <xf numFmtId="0" fontId="33" fillId="0" borderId="23" xfId="0" applyFont="1" applyBorder="1"/>
    <xf numFmtId="166" fontId="33" fillId="0" borderId="0" xfId="0" applyNumberFormat="1" applyFont="1" applyBorder="1"/>
    <xf numFmtId="0" fontId="33" fillId="0" borderId="22" xfId="0" applyFont="1" applyBorder="1"/>
    <xf numFmtId="0" fontId="32" fillId="0" borderId="22" xfId="0" applyFont="1" applyBorder="1" applyAlignment="1">
      <alignment horizontal="right"/>
    </xf>
    <xf numFmtId="0" fontId="32" fillId="0" borderId="0" xfId="0" applyFont="1" applyBorder="1"/>
    <xf numFmtId="0" fontId="32" fillId="0" borderId="22" xfId="0" applyFont="1" applyFill="1" applyBorder="1" applyAlignment="1">
      <alignment horizontal="right"/>
    </xf>
    <xf numFmtId="0" fontId="32" fillId="0" borderId="22" xfId="0" applyFont="1" applyFill="1" applyBorder="1"/>
    <xf numFmtId="0" fontId="33" fillId="0" borderId="24" xfId="0" applyFont="1" applyBorder="1"/>
    <xf numFmtId="0" fontId="32" fillId="0" borderId="22" xfId="0" applyFont="1" applyBorder="1" applyAlignment="1">
      <alignment horizontal="right" vertical="top"/>
    </xf>
    <xf numFmtId="0" fontId="32" fillId="0" borderId="0" xfId="0" applyFont="1" applyBorder="1" applyAlignment="1">
      <alignment horizontal="right"/>
    </xf>
    <xf numFmtId="0" fontId="33" fillId="0" borderId="0" xfId="0" applyFont="1" applyBorder="1" applyAlignment="1"/>
    <xf numFmtId="0" fontId="33" fillId="0" borderId="0" xfId="0" applyFont="1" applyFill="1" applyBorder="1" applyAlignment="1"/>
    <xf numFmtId="0" fontId="33" fillId="0" borderId="0" xfId="0" applyFont="1" applyFill="1" applyBorder="1"/>
    <xf numFmtId="0" fontId="33" fillId="0" borderId="0" xfId="0" applyFont="1" applyBorder="1" applyAlignment="1">
      <alignment horizontal="right" vertical="top"/>
    </xf>
    <xf numFmtId="0" fontId="32" fillId="0" borderId="0" xfId="0" applyFont="1" applyBorder="1" applyAlignment="1">
      <alignment horizontal="left" vertical="top" wrapText="1"/>
    </xf>
    <xf numFmtId="0" fontId="32" fillId="0" borderId="0" xfId="0" applyFont="1" applyBorder="1" applyAlignment="1">
      <alignment vertical="top" wrapText="1"/>
    </xf>
    <xf numFmtId="0" fontId="32" fillId="0" borderId="23" xfId="0" applyFont="1" applyBorder="1" applyAlignment="1">
      <alignment vertical="top" wrapText="1"/>
    </xf>
    <xf numFmtId="0" fontId="33" fillId="0" borderId="25" xfId="0" applyFont="1" applyBorder="1"/>
    <xf numFmtId="0" fontId="33" fillId="0" borderId="26" xfId="0" applyFont="1" applyBorder="1"/>
    <xf numFmtId="0" fontId="33" fillId="0" borderId="23" xfId="0" applyFont="1" applyBorder="1" applyAlignment="1"/>
    <xf numFmtId="0" fontId="32" fillId="0" borderId="0" xfId="0" applyFont="1" applyBorder="1" applyAlignment="1">
      <alignment horizontal="right" vertical="top"/>
    </xf>
    <xf numFmtId="0" fontId="33" fillId="0" borderId="0" xfId="0" applyFont="1" applyBorder="1" applyAlignment="1">
      <alignment wrapText="1"/>
    </xf>
    <xf numFmtId="0" fontId="33" fillId="0" borderId="0" xfId="0" applyFont="1" applyBorder="1" applyAlignment="1">
      <alignment vertical="top" wrapText="1"/>
    </xf>
    <xf numFmtId="0" fontId="33" fillId="0" borderId="19" xfId="0" applyFont="1" applyBorder="1"/>
    <xf numFmtId="0" fontId="33" fillId="0" borderId="20" xfId="0" applyFont="1" applyBorder="1"/>
    <xf numFmtId="0" fontId="33" fillId="0" borderId="21" xfId="0" applyFont="1" applyBorder="1"/>
    <xf numFmtId="0" fontId="24" fillId="0" borderId="12"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3" fillId="0" borderId="2" xfId="316" applyBorder="1" applyAlignment="1">
      <alignment horizontal="center" vertical="center" wrapText="1"/>
    </xf>
    <xf numFmtId="0" fontId="7" fillId="0" borderId="2" xfId="0" applyFont="1" applyBorder="1" applyAlignment="1">
      <alignment horizontal="center" vertical="center" wrapText="1"/>
    </xf>
    <xf numFmtId="0" fontId="3" fillId="0" borderId="9" xfId="316"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24" fillId="0" borderId="12" xfId="0" applyFont="1" applyBorder="1" applyAlignment="1">
      <alignment horizontal="center"/>
    </xf>
    <xf numFmtId="0" fontId="24" fillId="0" borderId="7" xfId="0" applyFont="1" applyBorder="1" applyAlignment="1">
      <alignment horizontal="center"/>
    </xf>
    <xf numFmtId="0" fontId="24" fillId="0" borderId="13" xfId="0" applyFont="1" applyBorder="1" applyAlignment="1">
      <alignment horizontal="center"/>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3" fillId="0" borderId="2" xfId="0" applyFont="1" applyBorder="1" applyAlignment="1">
      <alignment horizontal="left" vertical="center" wrapText="1"/>
    </xf>
    <xf numFmtId="0" fontId="14" fillId="0" borderId="0"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left"/>
    </xf>
    <xf numFmtId="0" fontId="8"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8" fillId="0" borderId="9" xfId="0" applyFont="1" applyBorder="1" applyAlignment="1">
      <alignment horizontal="center"/>
    </xf>
    <xf numFmtId="0" fontId="28" fillId="0" borderId="6" xfId="0" applyFont="1" applyBorder="1" applyAlignment="1">
      <alignment horizontal="center"/>
    </xf>
    <xf numFmtId="0" fontId="28" fillId="0" borderId="10" xfId="0" applyFont="1" applyBorder="1" applyAlignment="1">
      <alignment horizontal="center"/>
    </xf>
    <xf numFmtId="49" fontId="29" fillId="0" borderId="12" xfId="0" applyNumberFormat="1" applyFont="1" applyBorder="1" applyAlignment="1">
      <alignment horizontal="center" wrapText="1"/>
    </xf>
    <xf numFmtId="49" fontId="29" fillId="0" borderId="7" xfId="0" applyNumberFormat="1" applyFont="1" applyBorder="1" applyAlignment="1">
      <alignment horizontal="center" wrapText="1"/>
    </xf>
    <xf numFmtId="49" fontId="29" fillId="0" borderId="3" xfId="0" applyNumberFormat="1" applyFont="1" applyBorder="1" applyAlignment="1">
      <alignment horizontal="center" wrapText="1"/>
    </xf>
    <xf numFmtId="49" fontId="29" fillId="0" borderId="4" xfId="0" applyNumberFormat="1" applyFont="1" applyBorder="1" applyAlignment="1">
      <alignment horizontal="center" wrapText="1"/>
    </xf>
    <xf numFmtId="49" fontId="29" fillId="0" borderId="5" xfId="0" applyNumberFormat="1" applyFont="1" applyBorder="1" applyAlignment="1">
      <alignment horizont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5" fillId="0" borderId="8" xfId="0" applyFont="1" applyBorder="1" applyAlignment="1">
      <alignment horizontal="left" vertical="center" wrapText="1"/>
    </xf>
    <xf numFmtId="0" fontId="25" fillId="0" borderId="0"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left" vertical="center" wrapText="1"/>
    </xf>
    <xf numFmtId="0" fontId="24" fillId="0" borderId="6" xfId="0" applyFont="1" applyBorder="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wrapText="1"/>
    </xf>
    <xf numFmtId="0" fontId="21" fillId="0" borderId="2" xfId="0" applyFont="1" applyBorder="1" applyAlignment="1">
      <alignment horizontal="center" vertical="center" wrapText="1"/>
    </xf>
    <xf numFmtId="0" fontId="32" fillId="0" borderId="0" xfId="0" applyFont="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19" xfId="0" applyFont="1" applyBorder="1" applyAlignment="1">
      <alignment horizontal="center"/>
    </xf>
    <xf numFmtId="0" fontId="32" fillId="0" borderId="20" xfId="0" applyFont="1" applyBorder="1" applyAlignment="1">
      <alignment horizontal="center"/>
    </xf>
    <xf numFmtId="0" fontId="32" fillId="0" borderId="21" xfId="0" applyFont="1" applyBorder="1" applyAlignment="1">
      <alignment horizontal="center"/>
    </xf>
    <xf numFmtId="0" fontId="33" fillId="0" borderId="0" xfId="0" applyFont="1" applyBorder="1" applyAlignment="1">
      <alignment horizontal="left" vertical="top" wrapText="1"/>
    </xf>
    <xf numFmtId="0" fontId="33" fillId="0" borderId="23" xfId="0" applyFont="1" applyBorder="1" applyAlignment="1">
      <alignment horizontal="left" vertical="top" wrapText="1"/>
    </xf>
    <xf numFmtId="0" fontId="33" fillId="0" borderId="25" xfId="0" applyFont="1" applyBorder="1" applyAlignment="1">
      <alignment horizontal="left" vertical="top" wrapText="1"/>
    </xf>
    <xf numFmtId="0" fontId="33" fillId="0" borderId="26" xfId="0" applyFont="1" applyBorder="1" applyAlignment="1">
      <alignment horizontal="left" vertical="top" wrapText="1"/>
    </xf>
    <xf numFmtId="0" fontId="33" fillId="0" borderId="0" xfId="0" applyFont="1" applyBorder="1" applyAlignment="1">
      <alignment horizontal="left"/>
    </xf>
    <xf numFmtId="0" fontId="33" fillId="0" borderId="23" xfId="0" applyFont="1" applyBorder="1" applyAlignment="1">
      <alignment horizontal="left"/>
    </xf>
    <xf numFmtId="0" fontId="33" fillId="0" borderId="0" xfId="0" applyFont="1" applyBorder="1" applyAlignment="1">
      <alignment horizontal="left" wrapText="1"/>
    </xf>
    <xf numFmtId="0" fontId="33" fillId="0" borderId="23" xfId="0" applyFont="1" applyBorder="1" applyAlignment="1">
      <alignment horizontal="left" wrapText="1"/>
    </xf>
    <xf numFmtId="0" fontId="32" fillId="0" borderId="22" xfId="0" applyFont="1" applyBorder="1" applyAlignment="1">
      <alignment horizontal="right" wrapText="1"/>
    </xf>
    <xf numFmtId="0" fontId="32" fillId="0" borderId="22" xfId="0" applyFont="1" applyBorder="1" applyAlignment="1">
      <alignment horizontal="right"/>
    </xf>
    <xf numFmtId="0" fontId="32" fillId="0" borderId="0" xfId="0" applyFont="1" applyBorder="1" applyAlignment="1">
      <alignment horizontal="center"/>
    </xf>
    <xf numFmtId="0" fontId="33" fillId="0" borderId="0" xfId="0" applyFont="1" applyBorder="1" applyAlignment="1">
      <alignment horizontal="center"/>
    </xf>
    <xf numFmtId="0" fontId="32" fillId="0" borderId="23" xfId="0" applyFont="1" applyBorder="1" applyAlignment="1">
      <alignment horizontal="center"/>
    </xf>
    <xf numFmtId="0" fontId="32" fillId="0" borderId="0" xfId="0" applyFont="1" applyBorder="1" applyAlignment="1">
      <alignment horizontal="left" vertical="top" wrapText="1"/>
    </xf>
    <xf numFmtId="0" fontId="32" fillId="0" borderId="23" xfId="0" applyFont="1" applyBorder="1" applyAlignment="1">
      <alignment horizontal="left" vertical="top" wrapText="1"/>
    </xf>
    <xf numFmtId="0" fontId="33" fillId="0" borderId="0" xfId="0" applyFont="1" applyBorder="1" applyAlignment="1">
      <alignment horizontal="left" vertical="top"/>
    </xf>
    <xf numFmtId="0" fontId="33" fillId="0" borderId="23" xfId="0" applyFont="1" applyBorder="1" applyAlignment="1">
      <alignment horizontal="left" vertical="top"/>
    </xf>
    <xf numFmtId="0" fontId="33" fillId="0" borderId="0" xfId="0" applyFont="1" applyFill="1" applyBorder="1" applyAlignment="1">
      <alignment horizontal="left"/>
    </xf>
    <xf numFmtId="0" fontId="33" fillId="0" borderId="23" xfId="0" applyFont="1" applyFill="1" applyBorder="1" applyAlignment="1">
      <alignment horizontal="left"/>
    </xf>
    <xf numFmtId="0" fontId="33" fillId="0" borderId="0" xfId="0" applyFont="1" applyFill="1" applyBorder="1" applyAlignment="1">
      <alignment horizontal="left" vertical="top" wrapText="1"/>
    </xf>
    <xf numFmtId="0" fontId="33" fillId="0" borderId="23" xfId="0" applyFont="1" applyFill="1" applyBorder="1" applyAlignment="1">
      <alignment horizontal="left" vertical="top"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 xfId="0" applyBorder="1" applyAlignment="1" applyProtection="1">
      <alignment horizontal="center"/>
      <protection locked="0"/>
    </xf>
    <xf numFmtId="0" fontId="24" fillId="0" borderId="2" xfId="0" applyFont="1" applyBorder="1" applyAlignment="1" applyProtection="1">
      <alignment horizontal="left"/>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protection locked="0"/>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wrapText="1"/>
    </xf>
    <xf numFmtId="0" fontId="6" fillId="0" borderId="7" xfId="0" applyFont="1" applyBorder="1" applyAlignment="1" applyProtection="1">
      <alignment vertical="center" wrapText="1"/>
    </xf>
    <xf numFmtId="0" fontId="6" fillId="0" borderId="13" xfId="0" applyFont="1" applyBorder="1" applyAlignment="1" applyProtection="1">
      <alignment vertical="center" wrapText="1"/>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9" fillId="0" borderId="0" xfId="0" applyFont="1" applyAlignment="1" applyProtection="1">
      <alignment horizontal="center" vertical="center"/>
    </xf>
    <xf numFmtId="0" fontId="1" fillId="0" borderId="2" xfId="0" applyFont="1" applyBorder="1" applyAlignment="1" applyProtection="1">
      <alignment horizontal="center"/>
    </xf>
    <xf numFmtId="0" fontId="15" fillId="0" borderId="6" xfId="0" applyFont="1" applyBorder="1" applyAlignment="1" applyProtection="1">
      <alignment horizontal="center" vertical="center" wrapText="1"/>
    </xf>
    <xf numFmtId="0" fontId="14" fillId="0" borderId="8" xfId="0" applyFont="1" applyBorder="1" applyAlignment="1" applyProtection="1">
      <alignment vertical="center"/>
    </xf>
    <xf numFmtId="0" fontId="14" fillId="0" borderId="0" xfId="0" applyFont="1" applyBorder="1" applyAlignment="1" applyProtection="1">
      <alignment vertical="center"/>
    </xf>
    <xf numFmtId="0" fontId="14" fillId="0" borderId="11" xfId="0" applyFont="1" applyBorder="1" applyAlignment="1" applyProtection="1">
      <alignment vertical="center"/>
    </xf>
    <xf numFmtId="0" fontId="6" fillId="0" borderId="9"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31" fillId="0" borderId="2"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2" xfId="0" applyFont="1" applyBorder="1" applyAlignment="1" applyProtection="1">
      <alignment horizontal="left" vertical="center" wrapText="1"/>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15" fillId="0" borderId="0" xfId="0" applyFont="1" applyBorder="1" applyAlignment="1" applyProtection="1">
      <alignment horizontal="center" wrapText="1"/>
    </xf>
    <xf numFmtId="0" fontId="8" fillId="0" borderId="6" xfId="0" applyFont="1" applyBorder="1" applyAlignment="1" applyProtection="1">
      <alignment horizontal="center" vertical="center"/>
    </xf>
    <xf numFmtId="0" fontId="1" fillId="0" borderId="0" xfId="0" applyFont="1" applyBorder="1" applyAlignment="1" applyProtection="1">
      <alignment horizontal="center"/>
    </xf>
    <xf numFmtId="0" fontId="30"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xf>
  </cellXfs>
  <cellStyles count="3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ompetitions@nettc.org.uk" TargetMode="External"/><Relationship Id="rId1" Type="http://schemas.openxmlformats.org/officeDocument/2006/relationships/hyperlink" Target="mailto:competitions@nettc.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87"/>
  <sheetViews>
    <sheetView zoomScale="150" zoomScaleNormal="150" zoomScalePageLayoutView="150" workbookViewId="0">
      <selection activeCell="B9" sqref="B9"/>
    </sheetView>
  </sheetViews>
  <sheetFormatPr baseColWidth="10" defaultColWidth="11" defaultRowHeight="16"/>
  <cols>
    <col min="1" max="1" width="5.83203125" customWidth="1"/>
    <col min="2" max="2" width="26" customWidth="1"/>
    <col min="3" max="8" width="10" customWidth="1"/>
  </cols>
  <sheetData>
    <row r="1" spans="2:8">
      <c r="B1" s="17"/>
    </row>
    <row r="2" spans="2:8" ht="23">
      <c r="B2" s="152" t="s">
        <v>3</v>
      </c>
      <c r="C2" s="152"/>
      <c r="D2" s="152"/>
      <c r="E2" s="152"/>
      <c r="F2" s="152"/>
      <c r="G2" s="152"/>
      <c r="H2" s="152"/>
    </row>
    <row r="3" spans="2:8" ht="18">
      <c r="B3" s="153" t="s">
        <v>4</v>
      </c>
      <c r="C3" s="153"/>
      <c r="D3" s="153"/>
      <c r="E3" s="153"/>
      <c r="F3" s="153"/>
      <c r="G3" s="153"/>
      <c r="H3" s="153"/>
    </row>
    <row r="4" spans="2:8">
      <c r="B4" s="18"/>
      <c r="C4" s="20"/>
      <c r="D4" s="21"/>
    </row>
    <row r="5" spans="2:8">
      <c r="B5" s="19"/>
      <c r="C5" s="22"/>
      <c r="D5" s="22"/>
      <c r="E5" s="22"/>
    </row>
    <row r="6" spans="2:8" ht="18">
      <c r="B6" s="154" t="s">
        <v>76</v>
      </c>
      <c r="C6" s="154"/>
      <c r="D6" s="154"/>
      <c r="E6" s="154"/>
      <c r="F6" s="154"/>
      <c r="G6" s="154"/>
      <c r="H6" s="154"/>
    </row>
    <row r="7" spans="2:8" ht="18">
      <c r="B7" s="154" t="s">
        <v>156</v>
      </c>
      <c r="C7" s="154"/>
      <c r="D7" s="154"/>
      <c r="E7" s="154"/>
      <c r="F7" s="154"/>
      <c r="G7" s="154"/>
      <c r="H7" s="154"/>
    </row>
    <row r="8" spans="2:8" ht="18">
      <c r="B8" s="154" t="s">
        <v>228</v>
      </c>
      <c r="C8" s="154"/>
      <c r="D8" s="154"/>
      <c r="E8" s="154"/>
      <c r="F8" s="154"/>
      <c r="G8" s="154"/>
      <c r="H8" s="154"/>
    </row>
    <row r="9" spans="2:8">
      <c r="B9" s="3"/>
    </row>
    <row r="10" spans="2:8" ht="17" customHeight="1">
      <c r="B10" s="37" t="s">
        <v>5</v>
      </c>
      <c r="C10" s="134" t="s">
        <v>75</v>
      </c>
      <c r="D10" s="134"/>
      <c r="E10" s="134"/>
      <c r="F10" s="134"/>
      <c r="G10" s="134"/>
      <c r="H10" s="134"/>
    </row>
    <row r="11" spans="2:8" ht="17" customHeight="1">
      <c r="B11" s="14"/>
      <c r="C11" s="35"/>
      <c r="D11" s="35"/>
      <c r="E11" s="35"/>
      <c r="F11" s="35"/>
      <c r="G11" s="35"/>
      <c r="H11" s="35"/>
    </row>
    <row r="12" spans="2:8" ht="17" customHeight="1">
      <c r="B12" s="141" t="s">
        <v>6</v>
      </c>
      <c r="C12" s="143" t="s">
        <v>12</v>
      </c>
      <c r="D12" s="137"/>
      <c r="E12" s="135" t="s">
        <v>154</v>
      </c>
      <c r="F12" s="136"/>
      <c r="G12" s="136"/>
      <c r="H12" s="137"/>
    </row>
    <row r="13" spans="2:8">
      <c r="B13" s="142"/>
      <c r="C13" s="144"/>
      <c r="D13" s="145"/>
      <c r="E13" s="138" t="s">
        <v>53</v>
      </c>
      <c r="F13" s="139"/>
      <c r="G13" s="139"/>
      <c r="H13" s="140"/>
    </row>
    <row r="14" spans="2:8">
      <c r="B14" s="4"/>
    </row>
    <row r="15" spans="2:8">
      <c r="B15" s="4"/>
    </row>
    <row r="16" spans="2:8">
      <c r="B16" s="155" t="s">
        <v>7</v>
      </c>
      <c r="C16" s="157" t="s">
        <v>79</v>
      </c>
      <c r="D16" s="158"/>
      <c r="E16" s="158"/>
      <c r="F16" s="157" t="s">
        <v>78</v>
      </c>
      <c r="G16" s="158"/>
      <c r="H16" s="159"/>
    </row>
    <row r="17" spans="2:8">
      <c r="B17" s="156"/>
      <c r="C17" s="43" t="s">
        <v>77</v>
      </c>
      <c r="D17" s="43" t="s">
        <v>80</v>
      </c>
      <c r="E17" s="43" t="s">
        <v>81</v>
      </c>
      <c r="F17" s="43" t="s">
        <v>77</v>
      </c>
      <c r="G17" s="44" t="s">
        <v>80</v>
      </c>
      <c r="H17" s="44" t="s">
        <v>81</v>
      </c>
    </row>
    <row r="18" spans="2:8">
      <c r="B18" s="156"/>
      <c r="C18" s="41" t="s">
        <v>221</v>
      </c>
      <c r="D18" s="41" t="s">
        <v>223</v>
      </c>
      <c r="E18" s="41" t="s">
        <v>82</v>
      </c>
      <c r="F18" s="41" t="s">
        <v>225</v>
      </c>
      <c r="G18" s="41" t="s">
        <v>227</v>
      </c>
      <c r="H18" s="41" t="s">
        <v>225</v>
      </c>
    </row>
    <row r="19" spans="2:8">
      <c r="B19" s="156"/>
      <c r="C19" s="41" t="s">
        <v>222</v>
      </c>
      <c r="D19" s="41" t="s">
        <v>224</v>
      </c>
      <c r="E19" s="41"/>
      <c r="F19" s="41" t="s">
        <v>221</v>
      </c>
      <c r="G19" s="41" t="s">
        <v>224</v>
      </c>
      <c r="H19" s="41" t="s">
        <v>221</v>
      </c>
    </row>
    <row r="20" spans="2:8">
      <c r="B20" s="156"/>
      <c r="C20" s="41" t="s">
        <v>191</v>
      </c>
      <c r="D20" s="41" t="s">
        <v>82</v>
      </c>
      <c r="E20" s="41"/>
      <c r="F20" s="41" t="s">
        <v>222</v>
      </c>
      <c r="G20" s="41"/>
      <c r="H20" s="41" t="s">
        <v>222</v>
      </c>
    </row>
    <row r="21" spans="2:8">
      <c r="B21" s="156"/>
      <c r="C21" s="41" t="s">
        <v>194</v>
      </c>
      <c r="D21" s="41"/>
      <c r="E21" s="41"/>
      <c r="F21" s="41" t="s">
        <v>191</v>
      </c>
      <c r="G21" s="41"/>
      <c r="H21" s="41" t="s">
        <v>191</v>
      </c>
    </row>
    <row r="22" spans="2:8">
      <c r="B22" s="156"/>
      <c r="C22" s="41" t="s">
        <v>199</v>
      </c>
      <c r="D22" s="41"/>
      <c r="E22" s="41"/>
      <c r="F22" s="41" t="s">
        <v>194</v>
      </c>
      <c r="G22" s="41"/>
      <c r="H22" s="41" t="s">
        <v>194</v>
      </c>
    </row>
    <row r="23" spans="2:8">
      <c r="B23" s="156"/>
      <c r="C23" s="41" t="s">
        <v>146</v>
      </c>
      <c r="D23" s="41"/>
      <c r="E23" s="41"/>
      <c r="F23" s="41" t="s">
        <v>199</v>
      </c>
      <c r="G23" s="41"/>
      <c r="H23" s="41" t="s">
        <v>199</v>
      </c>
    </row>
    <row r="24" spans="2:8">
      <c r="B24" s="156"/>
      <c r="C24" s="42" t="s">
        <v>82</v>
      </c>
      <c r="D24" s="42"/>
      <c r="E24" s="42"/>
      <c r="F24" s="42" t="s">
        <v>226</v>
      </c>
      <c r="G24" s="42"/>
      <c r="H24" s="42"/>
    </row>
    <row r="25" spans="2:8">
      <c r="B25" s="156"/>
      <c r="C25" s="134" t="s">
        <v>157</v>
      </c>
      <c r="D25" s="134"/>
      <c r="E25" s="134"/>
      <c r="F25" s="134"/>
      <c r="G25" s="134"/>
      <c r="H25" s="134"/>
    </row>
    <row r="26" spans="2:8" ht="30" customHeight="1">
      <c r="B26" s="156"/>
      <c r="C26" s="165" t="s">
        <v>158</v>
      </c>
      <c r="D26" s="166"/>
      <c r="E26" s="166"/>
      <c r="F26" s="166"/>
      <c r="G26" s="166"/>
      <c r="H26" s="167"/>
    </row>
    <row r="27" spans="2:8" ht="62" customHeight="1">
      <c r="B27" s="155"/>
      <c r="C27" s="160" t="s">
        <v>83</v>
      </c>
      <c r="D27" s="161"/>
      <c r="E27" s="161"/>
      <c r="F27" s="162" t="s">
        <v>159</v>
      </c>
      <c r="G27" s="163"/>
      <c r="H27" s="164"/>
    </row>
    <row r="28" spans="2:8">
      <c r="B28" s="23"/>
    </row>
    <row r="29" spans="2:8">
      <c r="B29" s="23"/>
    </row>
    <row r="30" spans="2:8">
      <c r="B30" s="23"/>
    </row>
    <row r="31" spans="2:8" ht="15" customHeight="1">
      <c r="B31" s="34" t="s">
        <v>48</v>
      </c>
      <c r="C31" s="146" t="s">
        <v>141</v>
      </c>
      <c r="D31" s="146"/>
      <c r="E31" s="146"/>
      <c r="F31" s="146"/>
      <c r="G31" s="146"/>
      <c r="H31" s="146"/>
    </row>
    <row r="32" spans="2:8">
      <c r="B32" s="24"/>
    </row>
    <row r="33" spans="2:12">
      <c r="B33" s="24"/>
    </row>
    <row r="34" spans="2:12" ht="15" customHeight="1">
      <c r="B34" s="34" t="s">
        <v>8</v>
      </c>
      <c r="C34" s="146" t="s">
        <v>9</v>
      </c>
      <c r="D34" s="146"/>
      <c r="E34" s="146"/>
      <c r="F34" s="146"/>
      <c r="G34" s="146"/>
      <c r="H34" s="146"/>
    </row>
    <row r="35" spans="2:12">
      <c r="B35" s="24"/>
    </row>
    <row r="36" spans="2:12">
      <c r="B36" s="24"/>
    </row>
    <row r="37" spans="2:12" ht="30" customHeight="1">
      <c r="B37" s="34" t="s">
        <v>47</v>
      </c>
      <c r="C37" s="146" t="s">
        <v>49</v>
      </c>
      <c r="D37" s="146"/>
      <c r="E37" s="146"/>
      <c r="F37" s="146"/>
      <c r="G37" s="146"/>
      <c r="H37" s="146"/>
    </row>
    <row r="38" spans="2:12">
      <c r="B38" s="25"/>
      <c r="C38" s="15"/>
    </row>
    <row r="39" spans="2:12">
      <c r="B39" s="24"/>
    </row>
    <row r="40" spans="2:12" ht="17" customHeight="1">
      <c r="B40" s="148" t="s">
        <v>10</v>
      </c>
      <c r="C40" s="151" t="s">
        <v>50</v>
      </c>
      <c r="D40" s="151"/>
      <c r="E40" s="151"/>
      <c r="F40" s="151"/>
      <c r="G40" s="151"/>
      <c r="H40" s="151"/>
    </row>
    <row r="41" spans="2:12" ht="16" customHeight="1">
      <c r="B41" s="148"/>
      <c r="C41" s="147" t="s">
        <v>84</v>
      </c>
      <c r="D41" s="147"/>
      <c r="E41" s="147"/>
      <c r="F41" s="147"/>
      <c r="G41" s="147"/>
      <c r="H41" s="147"/>
    </row>
    <row r="42" spans="2:12" ht="15" customHeight="1">
      <c r="B42" s="148"/>
      <c r="C42" s="147" t="s">
        <v>52</v>
      </c>
      <c r="D42" s="147"/>
      <c r="E42" s="147"/>
      <c r="F42" s="147"/>
      <c r="G42" s="147"/>
      <c r="H42" s="147"/>
    </row>
    <row r="43" spans="2:12" ht="27" customHeight="1">
      <c r="B43" s="148"/>
      <c r="C43" s="147" t="s">
        <v>51</v>
      </c>
      <c r="D43" s="147"/>
      <c r="E43" s="147"/>
      <c r="F43" s="147"/>
      <c r="G43" s="147"/>
      <c r="H43" s="147"/>
    </row>
    <row r="44" spans="2:12">
      <c r="B44" s="6"/>
    </row>
    <row r="45" spans="2:12">
      <c r="B45" s="6"/>
    </row>
    <row r="46" spans="2:12" ht="16" customHeight="1">
      <c r="B46" s="13" t="s">
        <v>11</v>
      </c>
      <c r="C46" s="133" t="s">
        <v>154</v>
      </c>
      <c r="D46" s="134"/>
      <c r="E46" s="134"/>
      <c r="F46" s="134"/>
      <c r="G46" s="134"/>
      <c r="H46" s="134"/>
    </row>
    <row r="47" spans="2:12" ht="15" customHeight="1">
      <c r="B47" s="13" t="s">
        <v>13</v>
      </c>
      <c r="C47" s="146" t="s">
        <v>160</v>
      </c>
      <c r="D47" s="146"/>
      <c r="E47" s="146"/>
      <c r="F47" s="146"/>
      <c r="G47" s="146"/>
      <c r="H47" s="146"/>
    </row>
    <row r="48" spans="2:12" ht="15" customHeight="1">
      <c r="B48" s="27"/>
      <c r="C48" s="149"/>
      <c r="D48" s="149"/>
      <c r="E48" s="149"/>
      <c r="F48" s="22"/>
      <c r="G48" s="22"/>
      <c r="H48" s="22"/>
      <c r="J48" s="22"/>
      <c r="K48" s="22"/>
      <c r="L48" s="22"/>
    </row>
    <row r="49" spans="2:14" ht="15" customHeight="1">
      <c r="B49" s="27"/>
      <c r="C49" s="146" t="s">
        <v>144</v>
      </c>
      <c r="D49" s="146"/>
      <c r="E49" s="146"/>
      <c r="F49" s="146"/>
      <c r="G49" s="146"/>
      <c r="H49" s="146"/>
      <c r="J49" s="22"/>
      <c r="K49" s="26"/>
      <c r="L49" s="26"/>
      <c r="M49" s="26"/>
      <c r="N49" s="26"/>
    </row>
    <row r="50" spans="2:14" ht="44" customHeight="1">
      <c r="B50" s="27"/>
      <c r="C50" s="165" t="s">
        <v>161</v>
      </c>
      <c r="D50" s="166"/>
      <c r="E50" s="166"/>
      <c r="F50" s="166"/>
      <c r="G50" s="166"/>
      <c r="H50" s="167"/>
      <c r="J50" s="22"/>
      <c r="K50" s="26"/>
      <c r="L50" s="26"/>
      <c r="M50" s="26"/>
      <c r="N50" s="26"/>
    </row>
    <row r="51" spans="2:14" ht="28" customHeight="1">
      <c r="B51" s="27"/>
      <c r="C51" s="165" t="s">
        <v>143</v>
      </c>
      <c r="D51" s="166"/>
      <c r="E51" s="166"/>
      <c r="F51" s="166"/>
      <c r="G51" s="166"/>
      <c r="H51" s="167"/>
      <c r="J51" s="22"/>
      <c r="K51" s="26"/>
      <c r="L51" s="26"/>
      <c r="M51" s="26"/>
      <c r="N51" s="26"/>
    </row>
    <row r="52" spans="2:14" ht="42" customHeight="1">
      <c r="B52" s="27"/>
      <c r="C52" s="146" t="s">
        <v>54</v>
      </c>
      <c r="D52" s="146"/>
      <c r="E52" s="146"/>
      <c r="F52" s="146"/>
      <c r="G52" s="146"/>
      <c r="H52" s="146"/>
      <c r="J52" s="22"/>
      <c r="K52" s="26"/>
      <c r="L52" s="26"/>
      <c r="M52" s="26"/>
      <c r="N52" s="26"/>
    </row>
    <row r="53" spans="2:14" ht="84" customHeight="1">
      <c r="B53" s="14"/>
      <c r="C53" s="150" t="s">
        <v>162</v>
      </c>
      <c r="D53" s="150"/>
      <c r="E53" s="150"/>
      <c r="F53" s="150"/>
      <c r="G53" s="150"/>
      <c r="H53" s="150"/>
      <c r="J53" s="22"/>
      <c r="K53" s="26"/>
      <c r="L53" s="26"/>
      <c r="M53" s="26"/>
      <c r="N53" s="26"/>
    </row>
    <row r="54" spans="2:14" ht="27" customHeight="1">
      <c r="B54" s="14"/>
      <c r="C54" s="22"/>
      <c r="D54" s="22"/>
      <c r="E54" s="22"/>
      <c r="F54" s="22"/>
      <c r="G54" s="28"/>
      <c r="H54" s="28"/>
      <c r="J54" s="22"/>
      <c r="K54" s="26"/>
      <c r="L54" s="26"/>
      <c r="M54" s="26"/>
      <c r="N54" s="26"/>
    </row>
    <row r="55" spans="2:14" ht="56" customHeight="1">
      <c r="B55" s="13" t="s">
        <v>14</v>
      </c>
      <c r="C55" s="177" t="s">
        <v>85</v>
      </c>
      <c r="D55" s="177"/>
      <c r="E55" s="177"/>
      <c r="F55" s="177"/>
      <c r="G55" s="177"/>
      <c r="H55" s="177"/>
      <c r="J55" s="22"/>
      <c r="K55" s="26"/>
      <c r="L55" s="26"/>
      <c r="M55" s="26"/>
      <c r="N55" s="26"/>
    </row>
    <row r="56" spans="2:14">
      <c r="B56" s="7"/>
      <c r="C56" s="7"/>
      <c r="D56" s="7"/>
      <c r="E56" s="7"/>
      <c r="J56" s="22"/>
      <c r="K56" s="26"/>
      <c r="L56" s="26"/>
      <c r="M56" s="26"/>
      <c r="N56" s="26"/>
    </row>
    <row r="57" spans="2:14">
      <c r="B57" s="5"/>
    </row>
    <row r="58" spans="2:14" ht="18">
      <c r="B58" s="174" t="s">
        <v>15</v>
      </c>
      <c r="C58" s="174"/>
      <c r="D58" s="174"/>
      <c r="E58" s="174"/>
      <c r="F58" s="174"/>
      <c r="G58" s="174"/>
      <c r="H58" s="174"/>
    </row>
    <row r="59" spans="2:14">
      <c r="B59" s="5"/>
    </row>
    <row r="60" spans="2:14">
      <c r="B60" s="175" t="s">
        <v>16</v>
      </c>
      <c r="C60" s="175"/>
      <c r="D60" s="175"/>
      <c r="E60" s="175"/>
      <c r="F60" s="175"/>
      <c r="G60" s="175"/>
      <c r="H60" s="175"/>
    </row>
    <row r="61" spans="2:14">
      <c r="B61" s="175" t="s">
        <v>17</v>
      </c>
      <c r="C61" s="175"/>
      <c r="D61" s="175"/>
      <c r="E61" s="175"/>
      <c r="F61" s="175"/>
      <c r="G61" s="175"/>
      <c r="H61" s="175"/>
    </row>
    <row r="62" spans="2:14">
      <c r="B62" s="8"/>
    </row>
    <row r="63" spans="2:14">
      <c r="B63" s="176" t="s">
        <v>18</v>
      </c>
      <c r="C63" s="176"/>
      <c r="D63" s="176"/>
      <c r="E63" s="176"/>
      <c r="F63" s="176"/>
      <c r="G63" s="176"/>
      <c r="H63" s="176"/>
    </row>
    <row r="64" spans="2:14">
      <c r="B64" s="170" t="s">
        <v>19</v>
      </c>
      <c r="C64" s="171"/>
      <c r="D64" s="171"/>
      <c r="E64" s="171"/>
      <c r="F64" s="171"/>
      <c r="G64" s="171"/>
      <c r="H64" s="171"/>
    </row>
    <row r="65" spans="2:8">
      <c r="B65" s="172" t="s">
        <v>20</v>
      </c>
      <c r="C65" s="173"/>
      <c r="D65" s="173"/>
      <c r="E65" s="173"/>
      <c r="F65" s="173"/>
      <c r="G65" s="173"/>
      <c r="H65" s="173"/>
    </row>
    <row r="66" spans="2:8" ht="28" customHeight="1">
      <c r="B66" s="132" t="s">
        <v>21</v>
      </c>
      <c r="C66" s="131"/>
      <c r="D66" s="131"/>
      <c r="E66" s="131"/>
      <c r="F66" s="131"/>
      <c r="G66" s="131"/>
      <c r="H66" s="131"/>
    </row>
    <row r="67" spans="2:8">
      <c r="B67" s="129" t="s">
        <v>22</v>
      </c>
      <c r="C67" s="130"/>
      <c r="D67" s="130"/>
      <c r="E67" s="130"/>
      <c r="F67" s="130"/>
      <c r="G67" s="130"/>
      <c r="H67" s="130"/>
    </row>
    <row r="68" spans="2:8">
      <c r="B68" s="10"/>
    </row>
    <row r="69" spans="2:8">
      <c r="B69" s="170" t="s">
        <v>23</v>
      </c>
      <c r="C69" s="171"/>
      <c r="D69" s="171"/>
      <c r="E69" s="171"/>
      <c r="F69" s="171"/>
      <c r="G69" s="171"/>
      <c r="H69" s="171"/>
    </row>
    <row r="70" spans="2:8">
      <c r="B70" s="172" t="s">
        <v>24</v>
      </c>
      <c r="C70" s="173"/>
      <c r="D70" s="173"/>
      <c r="E70" s="173"/>
      <c r="F70" s="173"/>
      <c r="G70" s="173"/>
      <c r="H70" s="173"/>
    </row>
    <row r="71" spans="2:8">
      <c r="B71" s="132" t="s">
        <v>25</v>
      </c>
      <c r="C71" s="131"/>
      <c r="D71" s="131"/>
      <c r="E71" s="131"/>
      <c r="F71" s="131"/>
      <c r="G71" s="131"/>
      <c r="H71" s="131"/>
    </row>
    <row r="72" spans="2:8">
      <c r="B72" s="132" t="s">
        <v>26</v>
      </c>
      <c r="C72" s="131"/>
      <c r="D72" s="131"/>
      <c r="E72" s="131"/>
      <c r="F72" s="131"/>
      <c r="G72" s="131"/>
      <c r="H72" s="131"/>
    </row>
    <row r="73" spans="2:8">
      <c r="B73" s="132" t="s">
        <v>27</v>
      </c>
      <c r="C73" s="131"/>
      <c r="D73" s="131"/>
      <c r="E73" s="131"/>
      <c r="F73" s="131"/>
      <c r="G73" s="131"/>
      <c r="H73" s="131"/>
    </row>
    <row r="74" spans="2:8">
      <c r="B74" s="132" t="s">
        <v>28</v>
      </c>
      <c r="C74" s="131"/>
      <c r="D74" s="131"/>
      <c r="E74" s="131"/>
      <c r="F74" s="131"/>
      <c r="G74" s="131"/>
      <c r="H74" s="131"/>
    </row>
    <row r="75" spans="2:8">
      <c r="B75" s="132" t="s">
        <v>29</v>
      </c>
      <c r="C75" s="131"/>
      <c r="D75" s="131"/>
      <c r="E75" s="131"/>
      <c r="F75" s="131"/>
      <c r="G75" s="131"/>
      <c r="H75" s="131"/>
    </row>
    <row r="76" spans="2:8" ht="46" customHeight="1">
      <c r="B76" s="132" t="s">
        <v>72</v>
      </c>
      <c r="C76" s="131"/>
      <c r="D76" s="131"/>
      <c r="E76" s="131"/>
      <c r="F76" s="131"/>
      <c r="G76" s="131"/>
      <c r="H76" s="131"/>
    </row>
    <row r="77" spans="2:8">
      <c r="B77" s="168" t="s">
        <v>30</v>
      </c>
      <c r="C77" s="169"/>
      <c r="D77" s="169"/>
      <c r="E77" s="169"/>
      <c r="F77" s="169"/>
      <c r="G77" s="169"/>
      <c r="H77" s="169"/>
    </row>
    <row r="78" spans="2:8" ht="33" customHeight="1">
      <c r="B78" s="132" t="s">
        <v>31</v>
      </c>
      <c r="C78" s="131"/>
      <c r="D78" s="131"/>
      <c r="E78" s="131"/>
      <c r="F78" s="131"/>
      <c r="G78" s="131"/>
      <c r="H78" s="131"/>
    </row>
    <row r="79" spans="2:8" ht="32" customHeight="1">
      <c r="B79" s="129" t="s">
        <v>145</v>
      </c>
      <c r="C79" s="130"/>
      <c r="D79" s="130"/>
      <c r="E79" s="130"/>
      <c r="F79" s="130"/>
      <c r="G79" s="130"/>
      <c r="H79" s="130"/>
    </row>
    <row r="80" spans="2:8">
      <c r="B80" s="9"/>
    </row>
    <row r="81" spans="2:8">
      <c r="B81" s="11"/>
    </row>
    <row r="82" spans="2:8" ht="28" customHeight="1">
      <c r="B82" s="131" t="s">
        <v>86</v>
      </c>
      <c r="C82" s="131"/>
      <c r="D82" s="131"/>
      <c r="E82" s="131"/>
      <c r="F82" s="131"/>
      <c r="G82" s="131"/>
      <c r="H82" s="131"/>
    </row>
    <row r="83" spans="2:8" ht="20" customHeight="1">
      <c r="B83" s="131" t="s">
        <v>163</v>
      </c>
      <c r="C83" s="131"/>
      <c r="D83" s="131"/>
      <c r="E83" s="131"/>
      <c r="F83" s="131"/>
      <c r="G83" s="131"/>
      <c r="H83" s="131"/>
    </row>
    <row r="84" spans="2:8">
      <c r="B84" s="131" t="s">
        <v>32</v>
      </c>
      <c r="C84" s="131"/>
      <c r="D84" s="131"/>
      <c r="E84" s="131"/>
      <c r="F84" s="131"/>
      <c r="G84" s="131"/>
      <c r="H84" s="131"/>
    </row>
    <row r="85" spans="2:8" ht="47" customHeight="1">
      <c r="B85" s="131" t="s">
        <v>164</v>
      </c>
      <c r="C85" s="131"/>
      <c r="D85" s="131"/>
      <c r="E85" s="131"/>
      <c r="F85" s="131"/>
      <c r="G85" s="131"/>
      <c r="H85" s="131"/>
    </row>
    <row r="86" spans="2:8">
      <c r="B86" s="12"/>
    </row>
    <row r="87" spans="2:8">
      <c r="B87" s="12"/>
    </row>
  </sheetData>
  <sheetProtection algorithmName="SHA-512" hashValue="C4QJNcugks4mKHQjdjuSnRLwxjegkXn/UoLYkvrcc+/tIImcdmzPgLVNr1amwkWoNlN8POBTfUnDsQNecEolRQ==" saltValue="SAR82bf3KBPQemq3Vobz6Q==" spinCount="100000" sheet="1" objects="1" scenarios="1"/>
  <mergeCells count="57">
    <mergeCell ref="B76:H76"/>
    <mergeCell ref="C34:H34"/>
    <mergeCell ref="C37:H37"/>
    <mergeCell ref="C55:H55"/>
    <mergeCell ref="C50:H50"/>
    <mergeCell ref="C51:H51"/>
    <mergeCell ref="B77:H77"/>
    <mergeCell ref="B69:H69"/>
    <mergeCell ref="B70:H70"/>
    <mergeCell ref="B71:H71"/>
    <mergeCell ref="B58:H58"/>
    <mergeCell ref="B60:H60"/>
    <mergeCell ref="B61:H61"/>
    <mergeCell ref="B63:H63"/>
    <mergeCell ref="B65:H65"/>
    <mergeCell ref="B64:H64"/>
    <mergeCell ref="B72:H72"/>
    <mergeCell ref="B66:H66"/>
    <mergeCell ref="B67:H67"/>
    <mergeCell ref="B73:H73"/>
    <mergeCell ref="B74:H74"/>
    <mergeCell ref="B75:H75"/>
    <mergeCell ref="B2:H2"/>
    <mergeCell ref="B3:H3"/>
    <mergeCell ref="B6:H6"/>
    <mergeCell ref="B7:H7"/>
    <mergeCell ref="C31:H31"/>
    <mergeCell ref="B16:B27"/>
    <mergeCell ref="C10:H10"/>
    <mergeCell ref="C16:E16"/>
    <mergeCell ref="F16:H16"/>
    <mergeCell ref="C27:E27"/>
    <mergeCell ref="F27:H27"/>
    <mergeCell ref="C25:H25"/>
    <mergeCell ref="C26:H26"/>
    <mergeCell ref="B8:H8"/>
    <mergeCell ref="B78:H78"/>
    <mergeCell ref="C46:H46"/>
    <mergeCell ref="E12:H12"/>
    <mergeCell ref="E13:H13"/>
    <mergeCell ref="B12:B13"/>
    <mergeCell ref="C12:D13"/>
    <mergeCell ref="C47:H47"/>
    <mergeCell ref="C49:H49"/>
    <mergeCell ref="C52:H52"/>
    <mergeCell ref="C43:H43"/>
    <mergeCell ref="B40:B43"/>
    <mergeCell ref="C48:E48"/>
    <mergeCell ref="C53:H53"/>
    <mergeCell ref="C40:H40"/>
    <mergeCell ref="C41:H41"/>
    <mergeCell ref="C42:H42"/>
    <mergeCell ref="B79:H79"/>
    <mergeCell ref="B82:H82"/>
    <mergeCell ref="B83:H83"/>
    <mergeCell ref="B84:H84"/>
    <mergeCell ref="B85:H85"/>
  </mergeCells>
  <hyperlinks>
    <hyperlink ref="E12" r:id="rId1" xr:uid="{00000000-0004-0000-0000-000000000000}"/>
    <hyperlink ref="C46" r:id="rId2" xr:uid="{00000000-0004-0000-0000-000001000000}"/>
  </hyperlinks>
  <pageMargins left="0.75" right="0.75" top="1" bottom="1" header="0.5" footer="0.5"/>
  <pageSetup paperSize="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A4A98-E6F5-CA4F-AC19-E1609E9793EB}">
  <sheetPr>
    <pageSetUpPr fitToPage="1"/>
  </sheetPr>
  <dimension ref="B2:T102"/>
  <sheetViews>
    <sheetView workbookViewId="0">
      <selection activeCell="L21" sqref="L21"/>
    </sheetView>
  </sheetViews>
  <sheetFormatPr baseColWidth="10" defaultColWidth="11" defaultRowHeight="16"/>
  <cols>
    <col min="1" max="1" width="11" style="100"/>
    <col min="2" max="2" width="13.6640625" style="100" customWidth="1"/>
    <col min="3" max="3" width="3.6640625" style="100" customWidth="1"/>
    <col min="4" max="4" width="23.33203125" style="100" customWidth="1"/>
    <col min="5" max="5" width="4" style="100" customWidth="1"/>
    <col min="6" max="6" width="3.1640625" style="100" customWidth="1"/>
    <col min="7" max="7" width="23.83203125" style="100" customWidth="1"/>
    <col min="8" max="8" width="11" style="100"/>
    <col min="9" max="9" width="14.5" style="100" customWidth="1"/>
    <col min="10" max="10" width="3.6640625" style="100" customWidth="1"/>
    <col min="11" max="11" width="2.33203125" style="100" customWidth="1"/>
    <col min="12" max="12" width="35.5" style="100" customWidth="1"/>
    <col min="13" max="13" width="11" style="100"/>
    <col min="14" max="14" width="13" style="100" bestFit="1" customWidth="1"/>
    <col min="15" max="15" width="11" style="100"/>
    <col min="16" max="16" width="15.1640625" style="100" customWidth="1"/>
    <col min="17" max="17" width="11" style="100"/>
    <col min="18" max="18" width="14.83203125" style="100" customWidth="1"/>
    <col min="19" max="19" width="11" style="100"/>
    <col min="20" max="20" width="17" style="100" customWidth="1"/>
    <col min="21" max="16384" width="11" style="100"/>
  </cols>
  <sheetData>
    <row r="2" spans="2:20">
      <c r="B2" s="178" t="s">
        <v>137</v>
      </c>
      <c r="C2" s="178"/>
      <c r="D2" s="178"/>
      <c r="E2" s="178"/>
      <c r="F2" s="178"/>
      <c r="G2" s="178"/>
      <c r="H2" s="178"/>
      <c r="I2" s="178"/>
      <c r="J2" s="178"/>
      <c r="K2" s="178"/>
      <c r="L2" s="178"/>
      <c r="M2" s="178"/>
      <c r="N2" s="178"/>
      <c r="O2" s="178"/>
      <c r="P2" s="178"/>
      <c r="Q2" s="178"/>
      <c r="R2" s="178"/>
      <c r="S2" s="178"/>
      <c r="T2" s="178"/>
    </row>
    <row r="3" spans="2:20" ht="17" thickBot="1"/>
    <row r="4" spans="2:20" ht="17" thickBot="1">
      <c r="B4" s="179" t="s">
        <v>138</v>
      </c>
      <c r="C4" s="180"/>
      <c r="D4" s="180"/>
      <c r="E4" s="180"/>
      <c r="F4" s="180"/>
      <c r="G4" s="180"/>
      <c r="H4" s="180"/>
      <c r="I4" s="180"/>
      <c r="J4" s="180"/>
      <c r="K4" s="180"/>
      <c r="L4" s="181"/>
      <c r="N4" s="179" t="s">
        <v>80</v>
      </c>
      <c r="O4" s="180"/>
      <c r="P4" s="180"/>
      <c r="Q4" s="180"/>
      <c r="R4" s="180"/>
      <c r="S4" s="180"/>
      <c r="T4" s="181"/>
    </row>
    <row r="5" spans="2:20" ht="17" thickBot="1"/>
    <row r="6" spans="2:20" ht="16" customHeight="1">
      <c r="B6" s="182" t="s">
        <v>78</v>
      </c>
      <c r="C6" s="183"/>
      <c r="D6" s="183"/>
      <c r="E6" s="183"/>
      <c r="F6" s="183"/>
      <c r="G6" s="184"/>
      <c r="I6" s="182" t="s">
        <v>79</v>
      </c>
      <c r="J6" s="183"/>
      <c r="K6" s="183"/>
      <c r="L6" s="184"/>
      <c r="N6" s="182" t="s">
        <v>78</v>
      </c>
      <c r="O6" s="183"/>
      <c r="P6" s="184"/>
      <c r="R6" s="182" t="s">
        <v>79</v>
      </c>
      <c r="S6" s="183"/>
      <c r="T6" s="184"/>
    </row>
    <row r="7" spans="2:20" ht="16" customHeight="1">
      <c r="B7" s="101" t="s">
        <v>107</v>
      </c>
      <c r="C7" s="102" t="s">
        <v>109</v>
      </c>
      <c r="D7" s="102"/>
      <c r="E7" s="102"/>
      <c r="F7" s="102"/>
      <c r="G7" s="103"/>
      <c r="I7" s="101" t="s">
        <v>107</v>
      </c>
      <c r="J7" s="102" t="s">
        <v>108</v>
      </c>
      <c r="K7" s="102"/>
      <c r="L7" s="103"/>
      <c r="N7" s="101" t="s">
        <v>107</v>
      </c>
      <c r="O7" s="102" t="s">
        <v>109</v>
      </c>
      <c r="P7" s="103"/>
      <c r="R7" s="101" t="s">
        <v>107</v>
      </c>
      <c r="S7" s="102" t="s">
        <v>108</v>
      </c>
      <c r="T7" s="103"/>
    </row>
    <row r="8" spans="2:20" ht="16" customHeight="1">
      <c r="B8" s="101" t="s">
        <v>139</v>
      </c>
      <c r="C8" s="102" t="s">
        <v>110</v>
      </c>
      <c r="D8" s="102"/>
      <c r="E8" s="102"/>
      <c r="F8" s="102"/>
      <c r="G8" s="103"/>
      <c r="I8" s="101" t="s">
        <v>139</v>
      </c>
      <c r="J8" s="102" t="s">
        <v>110</v>
      </c>
      <c r="K8" s="102"/>
      <c r="L8" s="103"/>
      <c r="N8" s="101" t="s">
        <v>139</v>
      </c>
      <c r="O8" s="102" t="s">
        <v>110</v>
      </c>
      <c r="P8" s="103"/>
      <c r="R8" s="101" t="s">
        <v>139</v>
      </c>
      <c r="S8" s="102" t="s">
        <v>110</v>
      </c>
      <c r="T8" s="103"/>
    </row>
    <row r="9" spans="2:20" ht="16" customHeight="1">
      <c r="B9" s="101" t="s">
        <v>115</v>
      </c>
      <c r="C9" s="102" t="s">
        <v>170</v>
      </c>
      <c r="D9" s="102"/>
      <c r="E9" s="102"/>
      <c r="F9" s="102"/>
      <c r="G9" s="103"/>
      <c r="I9" s="101" t="s">
        <v>111</v>
      </c>
      <c r="J9" s="102" t="s">
        <v>112</v>
      </c>
      <c r="K9" s="102"/>
      <c r="L9" s="103"/>
      <c r="N9" s="101" t="s">
        <v>111</v>
      </c>
      <c r="O9" s="104" t="s">
        <v>140</v>
      </c>
      <c r="P9" s="103"/>
      <c r="R9" s="101" t="s">
        <v>111</v>
      </c>
      <c r="S9" s="102" t="s">
        <v>112</v>
      </c>
      <c r="T9" s="103"/>
    </row>
    <row r="10" spans="2:20" ht="16" customHeight="1">
      <c r="B10" s="101"/>
      <c r="C10" s="102" t="s">
        <v>171</v>
      </c>
      <c r="D10" s="102"/>
      <c r="E10" s="102"/>
      <c r="F10" s="102"/>
      <c r="G10" s="103"/>
      <c r="I10" s="101" t="s">
        <v>115</v>
      </c>
      <c r="J10" s="102" t="s">
        <v>113</v>
      </c>
      <c r="K10" s="102"/>
      <c r="L10" s="103"/>
      <c r="N10" s="101" t="s">
        <v>115</v>
      </c>
      <c r="O10" s="102" t="s">
        <v>114</v>
      </c>
      <c r="P10" s="103"/>
      <c r="R10" s="101" t="s">
        <v>115</v>
      </c>
      <c r="S10" s="102" t="s">
        <v>113</v>
      </c>
      <c r="T10" s="103"/>
    </row>
    <row r="11" spans="2:20" ht="16" customHeight="1">
      <c r="B11" s="105"/>
      <c r="C11" s="191" t="s">
        <v>172</v>
      </c>
      <c r="D11" s="191"/>
      <c r="E11" s="191"/>
      <c r="F11" s="191"/>
      <c r="G11" s="192"/>
      <c r="I11" s="105"/>
      <c r="J11" s="102" t="s">
        <v>173</v>
      </c>
      <c r="K11" s="102"/>
      <c r="L11" s="103"/>
      <c r="N11" s="105"/>
      <c r="O11" s="102"/>
      <c r="P11" s="103"/>
      <c r="R11" s="105"/>
      <c r="S11" s="102" t="s">
        <v>220</v>
      </c>
      <c r="T11" s="103"/>
    </row>
    <row r="12" spans="2:20" ht="16" customHeight="1">
      <c r="B12" s="105"/>
      <c r="C12" s="191"/>
      <c r="D12" s="191"/>
      <c r="E12" s="191"/>
      <c r="F12" s="191"/>
      <c r="G12" s="192"/>
      <c r="I12" s="105"/>
      <c r="J12" s="102"/>
      <c r="K12" s="102"/>
      <c r="L12" s="103"/>
      <c r="N12" s="105"/>
      <c r="O12" s="102"/>
      <c r="P12" s="103"/>
      <c r="R12" s="105"/>
      <c r="S12" s="102"/>
      <c r="T12" s="103"/>
    </row>
    <row r="13" spans="2:20" ht="16" customHeight="1">
      <c r="B13" s="105"/>
      <c r="C13" s="191"/>
      <c r="D13" s="191"/>
      <c r="E13" s="191"/>
      <c r="F13" s="191"/>
      <c r="G13" s="192"/>
      <c r="I13" s="106" t="str">
        <f>"8-10"</f>
        <v>8-10</v>
      </c>
      <c r="J13" s="107">
        <v>1</v>
      </c>
      <c r="K13" s="102" t="s">
        <v>174</v>
      </c>
      <c r="L13" s="103"/>
      <c r="N13" s="108" t="str">
        <f>"6-14, 15+"</f>
        <v>6-14, 15+</v>
      </c>
      <c r="O13" s="185" t="s">
        <v>215</v>
      </c>
      <c r="P13" s="186"/>
      <c r="R13" s="109" t="s">
        <v>175</v>
      </c>
      <c r="S13" s="185" t="s">
        <v>216</v>
      </c>
      <c r="T13" s="186"/>
    </row>
    <row r="14" spans="2:20" ht="16" customHeight="1">
      <c r="B14" s="105"/>
      <c r="C14" s="102"/>
      <c r="D14" s="102"/>
      <c r="E14" s="102"/>
      <c r="F14" s="102"/>
      <c r="G14" s="103"/>
      <c r="I14" s="106"/>
      <c r="J14" s="107">
        <v>2</v>
      </c>
      <c r="K14" s="102" t="s">
        <v>176</v>
      </c>
      <c r="L14" s="103"/>
      <c r="N14" s="105"/>
      <c r="O14" s="185"/>
      <c r="P14" s="186"/>
      <c r="R14" s="105"/>
      <c r="S14" s="185"/>
      <c r="T14" s="186"/>
    </row>
    <row r="15" spans="2:20" ht="16" customHeight="1">
      <c r="B15" s="106" t="str">
        <f>"6-7"</f>
        <v>6-7</v>
      </c>
      <c r="C15" s="107">
        <v>1</v>
      </c>
      <c r="D15" s="102" t="s">
        <v>116</v>
      </c>
      <c r="E15" s="102"/>
      <c r="F15" s="102"/>
      <c r="G15" s="103"/>
      <c r="I15" s="106"/>
      <c r="J15" s="107">
        <v>3</v>
      </c>
      <c r="K15" s="102" t="s">
        <v>117</v>
      </c>
      <c r="L15" s="103"/>
      <c r="N15" s="105"/>
      <c r="O15" s="191" t="s">
        <v>177</v>
      </c>
      <c r="P15" s="192"/>
      <c r="R15" s="105"/>
      <c r="S15" s="185" t="s">
        <v>217</v>
      </c>
      <c r="T15" s="186"/>
    </row>
    <row r="16" spans="2:20" ht="16" customHeight="1">
      <c r="B16" s="106"/>
      <c r="C16" s="107">
        <v>2</v>
      </c>
      <c r="D16" s="102" t="s">
        <v>117</v>
      </c>
      <c r="E16" s="102"/>
      <c r="F16" s="102"/>
      <c r="G16" s="103"/>
      <c r="I16" s="106"/>
      <c r="J16" s="107">
        <v>4</v>
      </c>
      <c r="K16" s="102" t="s">
        <v>178</v>
      </c>
      <c r="L16" s="103"/>
      <c r="N16" s="105"/>
      <c r="O16" s="191"/>
      <c r="P16" s="192"/>
      <c r="R16" s="105"/>
      <c r="S16" s="185"/>
      <c r="T16" s="186"/>
    </row>
    <row r="17" spans="2:20" ht="16" customHeight="1">
      <c r="B17" s="106"/>
      <c r="C17" s="107">
        <v>3</v>
      </c>
      <c r="D17" s="102" t="s">
        <v>126</v>
      </c>
      <c r="E17" s="102"/>
      <c r="F17" s="102"/>
      <c r="G17" s="103"/>
      <c r="I17" s="106"/>
      <c r="J17" s="107">
        <v>5</v>
      </c>
      <c r="K17" s="102" t="s">
        <v>179</v>
      </c>
      <c r="L17" s="103"/>
      <c r="N17" s="105"/>
      <c r="O17" s="191"/>
      <c r="P17" s="192"/>
      <c r="R17" s="105"/>
      <c r="S17" s="185"/>
      <c r="T17" s="186"/>
    </row>
    <row r="18" spans="2:20" ht="16" customHeight="1">
      <c r="B18" s="106"/>
      <c r="C18" s="107">
        <v>4</v>
      </c>
      <c r="D18" s="102" t="s">
        <v>127</v>
      </c>
      <c r="E18" s="102"/>
      <c r="F18" s="102"/>
      <c r="G18" s="103"/>
      <c r="I18" s="106"/>
      <c r="J18" s="107">
        <v>6</v>
      </c>
      <c r="K18" s="102" t="s">
        <v>121</v>
      </c>
      <c r="L18" s="103"/>
      <c r="N18" s="105"/>
      <c r="O18" s="185" t="s">
        <v>180</v>
      </c>
      <c r="P18" s="186"/>
      <c r="R18" s="105"/>
      <c r="S18" s="185" t="s">
        <v>181</v>
      </c>
      <c r="T18" s="186"/>
    </row>
    <row r="19" spans="2:20" ht="16" customHeight="1">
      <c r="B19" s="106"/>
      <c r="C19" s="107">
        <v>5</v>
      </c>
      <c r="D19" s="102" t="s">
        <v>118</v>
      </c>
      <c r="E19" s="102"/>
      <c r="F19" s="102"/>
      <c r="G19" s="103"/>
      <c r="I19" s="106"/>
      <c r="J19" s="107">
        <v>7</v>
      </c>
      <c r="K19" s="102" t="s">
        <v>135</v>
      </c>
      <c r="L19" s="103"/>
      <c r="N19" s="105"/>
      <c r="O19" s="185"/>
      <c r="P19" s="186"/>
      <c r="R19" s="105"/>
      <c r="S19" s="185"/>
      <c r="T19" s="186"/>
    </row>
    <row r="20" spans="2:20" ht="16" customHeight="1">
      <c r="B20" s="106"/>
      <c r="C20" s="107">
        <v>6</v>
      </c>
      <c r="D20" s="102" t="s">
        <v>119</v>
      </c>
      <c r="E20" s="102"/>
      <c r="F20" s="102"/>
      <c r="G20" s="103"/>
      <c r="I20" s="106"/>
      <c r="J20" s="107">
        <v>8</v>
      </c>
      <c r="K20" s="102" t="s">
        <v>182</v>
      </c>
      <c r="L20" s="103"/>
      <c r="N20" s="105"/>
      <c r="O20" s="185"/>
      <c r="P20" s="186"/>
      <c r="R20" s="105"/>
      <c r="S20" s="185" t="s">
        <v>218</v>
      </c>
      <c r="T20" s="186"/>
    </row>
    <row r="21" spans="2:20" ht="16" customHeight="1">
      <c r="B21" s="106"/>
      <c r="C21" s="107">
        <v>7</v>
      </c>
      <c r="D21" s="102" t="s">
        <v>124</v>
      </c>
      <c r="E21" s="102"/>
      <c r="F21" s="102"/>
      <c r="G21" s="103"/>
      <c r="I21" s="106"/>
      <c r="J21" s="107">
        <v>9</v>
      </c>
      <c r="K21" s="102" t="s">
        <v>183</v>
      </c>
      <c r="L21" s="103"/>
      <c r="N21" s="105"/>
      <c r="O21" s="185"/>
      <c r="P21" s="186"/>
      <c r="R21" s="105"/>
      <c r="S21" s="185"/>
      <c r="T21" s="186"/>
    </row>
    <row r="22" spans="2:20" ht="16" customHeight="1">
      <c r="B22" s="106"/>
      <c r="C22" s="107">
        <v>8</v>
      </c>
      <c r="D22" s="102" t="s">
        <v>125</v>
      </c>
      <c r="E22" s="102"/>
      <c r="F22" s="102"/>
      <c r="G22" s="103"/>
      <c r="I22" s="106"/>
      <c r="J22" s="107">
        <v>10</v>
      </c>
      <c r="K22" s="189" t="s">
        <v>184</v>
      </c>
      <c r="L22" s="190"/>
      <c r="N22" s="105"/>
      <c r="O22" s="185"/>
      <c r="P22" s="186"/>
      <c r="R22" s="105"/>
      <c r="S22" s="185"/>
      <c r="T22" s="186"/>
    </row>
    <row r="23" spans="2:20" ht="16" customHeight="1" thickBot="1">
      <c r="B23" s="106"/>
      <c r="C23" s="107">
        <v>9</v>
      </c>
      <c r="D23" s="102" t="s">
        <v>121</v>
      </c>
      <c r="E23" s="102"/>
      <c r="F23" s="102"/>
      <c r="G23" s="103"/>
      <c r="I23" s="106"/>
      <c r="J23" s="107"/>
      <c r="K23" s="102"/>
      <c r="L23" s="103"/>
      <c r="N23" s="110"/>
      <c r="O23" s="187"/>
      <c r="P23" s="188"/>
      <c r="R23" s="105"/>
      <c r="S23" s="185"/>
      <c r="T23" s="186"/>
    </row>
    <row r="24" spans="2:20" ht="16" customHeight="1">
      <c r="B24" s="106"/>
      <c r="C24" s="107">
        <v>10</v>
      </c>
      <c r="D24" s="102" t="s">
        <v>122</v>
      </c>
      <c r="E24" s="102"/>
      <c r="F24" s="102"/>
      <c r="G24" s="103"/>
      <c r="I24" s="111" t="str">
        <f>"11-12"</f>
        <v>11-12</v>
      </c>
      <c r="J24" s="185" t="s">
        <v>185</v>
      </c>
      <c r="K24" s="185"/>
      <c r="L24" s="186"/>
      <c r="R24" s="105"/>
      <c r="S24" s="185"/>
      <c r="T24" s="186"/>
    </row>
    <row r="25" spans="2:20" ht="16" customHeight="1">
      <c r="B25" s="106"/>
      <c r="C25" s="112" t="s">
        <v>111</v>
      </c>
      <c r="D25" s="102" t="s">
        <v>186</v>
      </c>
      <c r="E25" s="102"/>
      <c r="F25" s="102"/>
      <c r="G25" s="103"/>
      <c r="I25" s="106"/>
      <c r="J25" s="185"/>
      <c r="K25" s="185"/>
      <c r="L25" s="186"/>
      <c r="R25" s="105"/>
      <c r="S25" s="185"/>
      <c r="T25" s="186"/>
    </row>
    <row r="26" spans="2:20" ht="16" customHeight="1">
      <c r="B26" s="106"/>
      <c r="C26" s="107"/>
      <c r="D26" s="102"/>
      <c r="E26" s="102"/>
      <c r="F26" s="102"/>
      <c r="G26" s="103"/>
      <c r="I26" s="106"/>
      <c r="J26" s="185"/>
      <c r="K26" s="185"/>
      <c r="L26" s="186"/>
      <c r="R26" s="105"/>
      <c r="S26" s="185" t="s">
        <v>180</v>
      </c>
      <c r="T26" s="186"/>
    </row>
    <row r="27" spans="2:20" ht="16" customHeight="1">
      <c r="B27" s="106" t="str">
        <f>"8-10"</f>
        <v>8-10</v>
      </c>
      <c r="C27" s="107">
        <v>1</v>
      </c>
      <c r="D27" s="102" t="s">
        <v>116</v>
      </c>
      <c r="E27" s="102"/>
      <c r="F27" s="102"/>
      <c r="G27" s="103"/>
      <c r="I27" s="106"/>
      <c r="J27" s="191" t="s">
        <v>187</v>
      </c>
      <c r="K27" s="191"/>
      <c r="L27" s="192"/>
      <c r="R27" s="105"/>
      <c r="S27" s="185"/>
      <c r="T27" s="186"/>
    </row>
    <row r="28" spans="2:20" ht="16" customHeight="1">
      <c r="B28" s="106"/>
      <c r="C28" s="107">
        <v>2</v>
      </c>
      <c r="D28" s="102" t="s">
        <v>117</v>
      </c>
      <c r="E28" s="102"/>
      <c r="F28" s="102"/>
      <c r="G28" s="103"/>
      <c r="I28" s="106"/>
      <c r="J28" s="191"/>
      <c r="K28" s="191"/>
      <c r="L28" s="192"/>
      <c r="R28" s="105"/>
      <c r="S28" s="185"/>
      <c r="T28" s="186"/>
    </row>
    <row r="29" spans="2:20" ht="16" customHeight="1">
      <c r="B29" s="106"/>
      <c r="C29" s="107">
        <v>3</v>
      </c>
      <c r="D29" s="102" t="s">
        <v>126</v>
      </c>
      <c r="E29" s="102"/>
      <c r="F29" s="102"/>
      <c r="G29" s="103"/>
      <c r="I29" s="106"/>
      <c r="J29" s="185" t="s">
        <v>188</v>
      </c>
      <c r="K29" s="185"/>
      <c r="L29" s="186"/>
      <c r="R29" s="105"/>
      <c r="S29" s="185"/>
      <c r="T29" s="186"/>
    </row>
    <row r="30" spans="2:20" ht="16" customHeight="1">
      <c r="B30" s="106"/>
      <c r="C30" s="107">
        <v>4</v>
      </c>
      <c r="D30" s="102" t="s">
        <v>127</v>
      </c>
      <c r="E30" s="102"/>
      <c r="F30" s="102"/>
      <c r="G30" s="103"/>
      <c r="I30" s="106"/>
      <c r="J30" s="185"/>
      <c r="K30" s="185"/>
      <c r="L30" s="186"/>
      <c r="R30" s="105"/>
      <c r="S30" s="185"/>
      <c r="T30" s="186"/>
    </row>
    <row r="31" spans="2:20" ht="16" customHeight="1" thickBot="1">
      <c r="B31" s="106"/>
      <c r="C31" s="107">
        <v>5</v>
      </c>
      <c r="D31" s="102" t="s">
        <v>118</v>
      </c>
      <c r="E31" s="102"/>
      <c r="F31" s="102"/>
      <c r="G31" s="103"/>
      <c r="I31" s="106"/>
      <c r="J31" s="107">
        <v>1</v>
      </c>
      <c r="K31" s="185" t="s">
        <v>189</v>
      </c>
      <c r="L31" s="186"/>
      <c r="R31" s="110"/>
      <c r="S31" s="187"/>
      <c r="T31" s="188"/>
    </row>
    <row r="32" spans="2:20" ht="16" customHeight="1">
      <c r="B32" s="106"/>
      <c r="C32" s="107">
        <v>6</v>
      </c>
      <c r="D32" s="102" t="s">
        <v>119</v>
      </c>
      <c r="E32" s="102"/>
      <c r="F32" s="102"/>
      <c r="G32" s="103"/>
      <c r="I32" s="106"/>
      <c r="J32" s="102"/>
      <c r="K32" s="185"/>
      <c r="L32" s="186"/>
      <c r="R32" s="105"/>
      <c r="S32" s="102"/>
      <c r="T32" s="103"/>
    </row>
    <row r="33" spans="2:20" ht="16" customHeight="1">
      <c r="B33" s="106"/>
      <c r="C33" s="107">
        <v>7</v>
      </c>
      <c r="D33" s="102" t="s">
        <v>120</v>
      </c>
      <c r="E33" s="102"/>
      <c r="F33" s="102"/>
      <c r="G33" s="103"/>
      <c r="I33" s="106"/>
      <c r="J33" s="107">
        <v>2</v>
      </c>
      <c r="K33" s="185" t="s">
        <v>190</v>
      </c>
      <c r="L33" s="186"/>
      <c r="R33" s="109" t="s">
        <v>123</v>
      </c>
      <c r="S33" s="185" t="s">
        <v>216</v>
      </c>
      <c r="T33" s="186"/>
    </row>
    <row r="34" spans="2:20" ht="16" customHeight="1">
      <c r="B34" s="106"/>
      <c r="C34" s="107">
        <v>8</v>
      </c>
      <c r="D34" s="102" t="s">
        <v>118</v>
      </c>
      <c r="E34" s="102"/>
      <c r="F34" s="102"/>
      <c r="G34" s="103"/>
      <c r="I34" s="106"/>
      <c r="J34" s="102"/>
      <c r="K34" s="185"/>
      <c r="L34" s="186"/>
      <c r="R34" s="105"/>
      <c r="S34" s="185"/>
      <c r="T34" s="186"/>
    </row>
    <row r="35" spans="2:20" ht="16" customHeight="1">
      <c r="B35" s="106"/>
      <c r="C35" s="107">
        <v>9</v>
      </c>
      <c r="D35" s="102" t="s">
        <v>121</v>
      </c>
      <c r="E35" s="102"/>
      <c r="F35" s="102"/>
      <c r="G35" s="103"/>
      <c r="I35" s="105"/>
      <c r="J35" s="102"/>
      <c r="K35" s="102"/>
      <c r="L35" s="103"/>
      <c r="R35" s="105"/>
      <c r="S35" s="185" t="s">
        <v>217</v>
      </c>
      <c r="T35" s="186"/>
    </row>
    <row r="36" spans="2:20" ht="16" customHeight="1">
      <c r="B36" s="106"/>
      <c r="C36" s="107">
        <v>10</v>
      </c>
      <c r="D36" s="102" t="s">
        <v>122</v>
      </c>
      <c r="E36" s="102"/>
      <c r="F36" s="102"/>
      <c r="G36" s="103"/>
      <c r="I36" s="106" t="s">
        <v>191</v>
      </c>
      <c r="J36" s="185" t="s">
        <v>192</v>
      </c>
      <c r="K36" s="185"/>
      <c r="L36" s="186"/>
      <c r="R36" s="105"/>
      <c r="S36" s="185"/>
      <c r="T36" s="186"/>
    </row>
    <row r="37" spans="2:20" ht="16" customHeight="1">
      <c r="B37" s="106"/>
      <c r="C37" s="112" t="s">
        <v>111</v>
      </c>
      <c r="D37" s="102">
        <v>3.1</v>
      </c>
      <c r="E37" s="102"/>
      <c r="F37" s="102"/>
      <c r="G37" s="103"/>
      <c r="I37" s="106"/>
      <c r="J37" s="185"/>
      <c r="K37" s="185"/>
      <c r="L37" s="186"/>
      <c r="R37" s="105"/>
      <c r="S37" s="185"/>
      <c r="T37" s="186"/>
    </row>
    <row r="38" spans="2:20" ht="16" customHeight="1">
      <c r="B38" s="106"/>
      <c r="C38" s="102"/>
      <c r="D38" s="102"/>
      <c r="E38" s="102"/>
      <c r="F38" s="102"/>
      <c r="G38" s="103"/>
      <c r="I38" s="106"/>
      <c r="J38" s="185"/>
      <c r="K38" s="185"/>
      <c r="L38" s="186"/>
      <c r="R38" s="105"/>
      <c r="S38" s="185" t="s">
        <v>181</v>
      </c>
      <c r="T38" s="186"/>
    </row>
    <row r="39" spans="2:20" ht="16" customHeight="1">
      <c r="B39" s="106" t="str">
        <f>"11-12"</f>
        <v>11-12</v>
      </c>
      <c r="C39" s="107">
        <v>1</v>
      </c>
      <c r="D39" s="102" t="s">
        <v>122</v>
      </c>
      <c r="E39" s="102"/>
      <c r="F39" s="102"/>
      <c r="G39" s="103"/>
      <c r="I39" s="106"/>
      <c r="J39" s="191" t="s">
        <v>187</v>
      </c>
      <c r="K39" s="191"/>
      <c r="L39" s="192"/>
      <c r="R39" s="105"/>
      <c r="S39" s="185"/>
      <c r="T39" s="186"/>
    </row>
    <row r="40" spans="2:20" ht="16" customHeight="1">
      <c r="B40" s="106"/>
      <c r="C40" s="107">
        <v>2</v>
      </c>
      <c r="D40" s="102" t="s">
        <v>117</v>
      </c>
      <c r="E40" s="102"/>
      <c r="F40" s="102"/>
      <c r="G40" s="103"/>
      <c r="I40" s="106"/>
      <c r="J40" s="191"/>
      <c r="K40" s="191"/>
      <c r="L40" s="192"/>
      <c r="R40" s="105"/>
      <c r="S40" s="185" t="s">
        <v>219</v>
      </c>
      <c r="T40" s="186"/>
    </row>
    <row r="41" spans="2:20" ht="16" customHeight="1">
      <c r="B41" s="106"/>
      <c r="C41" s="107">
        <v>3</v>
      </c>
      <c r="D41" s="102" t="s">
        <v>126</v>
      </c>
      <c r="E41" s="102"/>
      <c r="F41" s="102"/>
      <c r="G41" s="103"/>
      <c r="I41" s="106"/>
      <c r="J41" s="185" t="s">
        <v>188</v>
      </c>
      <c r="K41" s="185"/>
      <c r="L41" s="186"/>
      <c r="R41" s="105"/>
      <c r="S41" s="185"/>
      <c r="T41" s="186"/>
    </row>
    <row r="42" spans="2:20" ht="16" customHeight="1">
      <c r="B42" s="106"/>
      <c r="C42" s="107">
        <v>4</v>
      </c>
      <c r="D42" s="102" t="s">
        <v>127</v>
      </c>
      <c r="E42" s="102"/>
      <c r="F42" s="102"/>
      <c r="G42" s="103"/>
      <c r="I42" s="106"/>
      <c r="J42" s="185"/>
      <c r="K42" s="185"/>
      <c r="L42" s="186"/>
      <c r="R42" s="105"/>
      <c r="S42" s="185"/>
      <c r="T42" s="186"/>
    </row>
    <row r="43" spans="2:20" ht="16" customHeight="1">
      <c r="B43" s="106"/>
      <c r="C43" s="107">
        <v>5</v>
      </c>
      <c r="D43" s="102" t="s">
        <v>118</v>
      </c>
      <c r="E43" s="102"/>
      <c r="F43" s="102"/>
      <c r="G43" s="103"/>
      <c r="I43" s="106"/>
      <c r="J43" s="107">
        <v>1</v>
      </c>
      <c r="K43" s="189" t="s">
        <v>193</v>
      </c>
      <c r="L43" s="190"/>
      <c r="R43" s="105"/>
      <c r="S43" s="185"/>
      <c r="T43" s="186"/>
    </row>
    <row r="44" spans="2:20" ht="16" customHeight="1">
      <c r="B44" s="106"/>
      <c r="C44" s="107">
        <v>6</v>
      </c>
      <c r="D44" s="102" t="s">
        <v>119</v>
      </c>
      <c r="E44" s="102"/>
      <c r="F44" s="102"/>
      <c r="G44" s="103"/>
      <c r="I44" s="106"/>
      <c r="J44" s="107">
        <v>2</v>
      </c>
      <c r="K44" s="185" t="s">
        <v>189</v>
      </c>
      <c r="L44" s="186"/>
      <c r="R44" s="105"/>
      <c r="S44" s="185"/>
      <c r="T44" s="186"/>
    </row>
    <row r="45" spans="2:20" ht="16" customHeight="1">
      <c r="B45" s="106"/>
      <c r="C45" s="107">
        <v>7</v>
      </c>
      <c r="D45" s="102" t="s">
        <v>129</v>
      </c>
      <c r="E45" s="102"/>
      <c r="F45" s="102"/>
      <c r="G45" s="103"/>
      <c r="I45" s="106"/>
      <c r="J45" s="102"/>
      <c r="K45" s="185"/>
      <c r="L45" s="186"/>
      <c r="R45" s="105"/>
      <c r="S45" s="185"/>
      <c r="T45" s="186"/>
    </row>
    <row r="46" spans="2:20" ht="16" customHeight="1">
      <c r="B46" s="106"/>
      <c r="C46" s="107">
        <v>8</v>
      </c>
      <c r="D46" s="102" t="s">
        <v>118</v>
      </c>
      <c r="E46" s="102"/>
      <c r="F46" s="102"/>
      <c r="G46" s="103"/>
      <c r="I46" s="106"/>
      <c r="J46" s="107">
        <v>3</v>
      </c>
      <c r="K46" s="185" t="s">
        <v>190</v>
      </c>
      <c r="L46" s="186"/>
      <c r="R46" s="105"/>
      <c r="S46" s="185" t="s">
        <v>180</v>
      </c>
      <c r="T46" s="186"/>
    </row>
    <row r="47" spans="2:20" ht="16" customHeight="1">
      <c r="B47" s="106"/>
      <c r="C47" s="107">
        <v>9</v>
      </c>
      <c r="D47" s="102" t="s">
        <v>121</v>
      </c>
      <c r="E47" s="102"/>
      <c r="F47" s="102"/>
      <c r="G47" s="103"/>
      <c r="I47" s="105"/>
      <c r="J47" s="102"/>
      <c r="K47" s="185"/>
      <c r="L47" s="186"/>
      <c r="R47" s="105"/>
      <c r="S47" s="185"/>
      <c r="T47" s="186"/>
    </row>
    <row r="48" spans="2:20" ht="16" customHeight="1">
      <c r="B48" s="106"/>
      <c r="C48" s="107">
        <v>10</v>
      </c>
      <c r="D48" s="102" t="s">
        <v>133</v>
      </c>
      <c r="E48" s="102"/>
      <c r="F48" s="102"/>
      <c r="G48" s="103"/>
      <c r="I48" s="105"/>
      <c r="J48" s="102"/>
      <c r="K48" s="102"/>
      <c r="L48" s="103"/>
      <c r="R48" s="105"/>
      <c r="S48" s="185"/>
      <c r="T48" s="186"/>
    </row>
    <row r="49" spans="2:20" ht="16" customHeight="1">
      <c r="B49" s="106"/>
      <c r="C49" s="112" t="s">
        <v>111</v>
      </c>
      <c r="D49" s="102">
        <v>4.3</v>
      </c>
      <c r="E49" s="102"/>
      <c r="F49" s="102"/>
      <c r="G49" s="103"/>
      <c r="I49" s="106" t="s">
        <v>194</v>
      </c>
      <c r="J49" s="185" t="s">
        <v>192</v>
      </c>
      <c r="K49" s="185"/>
      <c r="L49" s="186"/>
      <c r="R49" s="105"/>
      <c r="S49" s="185"/>
      <c r="T49" s="186"/>
    </row>
    <row r="50" spans="2:20" ht="16" customHeight="1">
      <c r="B50" s="106"/>
      <c r="C50" s="102"/>
      <c r="D50" s="102"/>
      <c r="E50" s="102"/>
      <c r="F50" s="102"/>
      <c r="G50" s="103"/>
      <c r="I50" s="106"/>
      <c r="J50" s="185"/>
      <c r="K50" s="185"/>
      <c r="L50" s="186"/>
      <c r="R50" s="105"/>
      <c r="S50" s="185"/>
      <c r="T50" s="186"/>
    </row>
    <row r="51" spans="2:20" ht="16" customHeight="1" thickBot="1">
      <c r="B51" s="193" t="s">
        <v>195</v>
      </c>
      <c r="C51" s="195" t="s">
        <v>131</v>
      </c>
      <c r="D51" s="196"/>
      <c r="E51" s="102"/>
      <c r="F51" s="195" t="s">
        <v>132</v>
      </c>
      <c r="G51" s="197"/>
      <c r="I51" s="106"/>
      <c r="J51" s="185"/>
      <c r="K51" s="185"/>
      <c r="L51" s="186"/>
      <c r="R51" s="110"/>
      <c r="S51" s="187"/>
      <c r="T51" s="188"/>
    </row>
    <row r="52" spans="2:20" ht="16" customHeight="1">
      <c r="B52" s="194"/>
      <c r="C52" s="107">
        <v>1</v>
      </c>
      <c r="D52" s="102" t="s">
        <v>122</v>
      </c>
      <c r="E52" s="102"/>
      <c r="F52" s="107">
        <v>1</v>
      </c>
      <c r="G52" s="103" t="s">
        <v>134</v>
      </c>
      <c r="I52" s="106"/>
      <c r="J52" s="191" t="s">
        <v>187</v>
      </c>
      <c r="K52" s="191"/>
      <c r="L52" s="192"/>
    </row>
    <row r="53" spans="2:20" ht="16" customHeight="1">
      <c r="B53" s="106"/>
      <c r="C53" s="107">
        <v>2</v>
      </c>
      <c r="D53" s="102" t="s">
        <v>117</v>
      </c>
      <c r="E53" s="102"/>
      <c r="F53" s="107">
        <v>2</v>
      </c>
      <c r="G53" s="103" t="s">
        <v>117</v>
      </c>
      <c r="I53" s="106"/>
      <c r="J53" s="191"/>
      <c r="K53" s="191"/>
      <c r="L53" s="192"/>
    </row>
    <row r="54" spans="2:20" ht="16" customHeight="1">
      <c r="B54" s="106"/>
      <c r="C54" s="107">
        <v>3</v>
      </c>
      <c r="D54" s="102" t="s">
        <v>126</v>
      </c>
      <c r="E54" s="102"/>
      <c r="F54" s="107">
        <v>3</v>
      </c>
      <c r="G54" s="103" t="s">
        <v>126</v>
      </c>
      <c r="I54" s="106"/>
      <c r="J54" s="185" t="s">
        <v>188</v>
      </c>
      <c r="K54" s="185"/>
      <c r="L54" s="186"/>
    </row>
    <row r="55" spans="2:20" ht="16" customHeight="1">
      <c r="B55" s="106"/>
      <c r="C55" s="107">
        <v>4</v>
      </c>
      <c r="D55" s="102" t="s">
        <v>127</v>
      </c>
      <c r="E55" s="102"/>
      <c r="F55" s="107">
        <v>4</v>
      </c>
      <c r="G55" s="103" t="s">
        <v>127</v>
      </c>
      <c r="I55" s="106"/>
      <c r="J55" s="185"/>
      <c r="K55" s="185"/>
      <c r="L55" s="186"/>
    </row>
    <row r="56" spans="2:20" ht="16" customHeight="1">
      <c r="B56" s="106"/>
      <c r="C56" s="107">
        <v>5</v>
      </c>
      <c r="D56" s="102" t="s">
        <v>118</v>
      </c>
      <c r="E56" s="102"/>
      <c r="F56" s="107">
        <v>5</v>
      </c>
      <c r="G56" s="103" t="s">
        <v>118</v>
      </c>
      <c r="I56" s="106"/>
      <c r="J56" s="107">
        <v>1</v>
      </c>
      <c r="K56" s="200" t="s">
        <v>196</v>
      </c>
      <c r="L56" s="201"/>
      <c r="N56" s="102"/>
      <c r="O56" s="102"/>
    </row>
    <row r="57" spans="2:20" ht="16" customHeight="1">
      <c r="B57" s="106"/>
      <c r="C57" s="107">
        <v>6</v>
      </c>
      <c r="D57" s="102" t="s">
        <v>128</v>
      </c>
      <c r="E57" s="102"/>
      <c r="F57" s="107">
        <v>6</v>
      </c>
      <c r="G57" s="103" t="s">
        <v>128</v>
      </c>
      <c r="I57" s="106"/>
      <c r="J57" s="107">
        <v>2</v>
      </c>
      <c r="K57" s="185" t="s">
        <v>197</v>
      </c>
      <c r="L57" s="186"/>
      <c r="M57" s="113"/>
      <c r="N57" s="113"/>
      <c r="O57" s="102"/>
    </row>
    <row r="58" spans="2:20" ht="16" customHeight="1">
      <c r="B58" s="106"/>
      <c r="C58" s="107">
        <v>7</v>
      </c>
      <c r="D58" s="102" t="s">
        <v>129</v>
      </c>
      <c r="E58" s="102"/>
      <c r="F58" s="107">
        <v>7</v>
      </c>
      <c r="G58" s="103" t="s">
        <v>129</v>
      </c>
      <c r="I58" s="106"/>
      <c r="J58" s="107">
        <v>3</v>
      </c>
      <c r="K58" s="185" t="s">
        <v>198</v>
      </c>
      <c r="L58" s="186"/>
      <c r="M58" s="114"/>
      <c r="N58" s="114"/>
      <c r="O58" s="102"/>
    </row>
    <row r="59" spans="2:20" ht="16" customHeight="1">
      <c r="B59" s="106"/>
      <c r="C59" s="107">
        <v>8</v>
      </c>
      <c r="D59" s="102" t="s">
        <v>118</v>
      </c>
      <c r="E59" s="102"/>
      <c r="F59" s="107">
        <v>8</v>
      </c>
      <c r="G59" s="103" t="s">
        <v>118</v>
      </c>
      <c r="I59" s="106"/>
      <c r="J59" s="102"/>
      <c r="K59" s="185"/>
      <c r="L59" s="186"/>
      <c r="M59" s="114"/>
      <c r="N59" s="114"/>
      <c r="O59" s="102"/>
    </row>
    <row r="60" spans="2:20" ht="16" customHeight="1">
      <c r="B60" s="106"/>
      <c r="C60" s="107">
        <v>9</v>
      </c>
      <c r="D60" s="102" t="s">
        <v>130</v>
      </c>
      <c r="E60" s="102"/>
      <c r="F60" s="107">
        <v>9</v>
      </c>
      <c r="G60" s="103" t="s">
        <v>130</v>
      </c>
      <c r="I60" s="105"/>
      <c r="J60" s="102"/>
      <c r="K60" s="102"/>
      <c r="L60" s="103"/>
      <c r="N60" s="102"/>
      <c r="O60" s="102"/>
    </row>
    <row r="61" spans="2:20" ht="16" customHeight="1">
      <c r="B61" s="106"/>
      <c r="C61" s="107">
        <v>10</v>
      </c>
      <c r="D61" s="102" t="s">
        <v>133</v>
      </c>
      <c r="E61" s="102"/>
      <c r="F61" s="107">
        <v>10</v>
      </c>
      <c r="G61" s="103" t="s">
        <v>122</v>
      </c>
      <c r="I61" s="106" t="s">
        <v>199</v>
      </c>
      <c r="J61" s="185" t="s">
        <v>192</v>
      </c>
      <c r="K61" s="185"/>
      <c r="L61" s="186"/>
      <c r="N61" s="102"/>
      <c r="O61" s="102"/>
    </row>
    <row r="62" spans="2:20" ht="16" customHeight="1">
      <c r="B62" s="106"/>
      <c r="C62" s="112" t="s">
        <v>111</v>
      </c>
      <c r="D62" s="115" t="s">
        <v>200</v>
      </c>
      <c r="E62" s="102"/>
      <c r="F62" s="102"/>
      <c r="G62" s="103"/>
      <c r="I62" s="106"/>
      <c r="J62" s="185"/>
      <c r="K62" s="185"/>
      <c r="L62" s="186"/>
      <c r="N62" s="102"/>
      <c r="O62" s="102"/>
    </row>
    <row r="63" spans="2:20" ht="16" customHeight="1">
      <c r="B63" s="106"/>
      <c r="C63" s="102"/>
      <c r="D63" s="115" t="s">
        <v>201</v>
      </c>
      <c r="E63" s="102"/>
      <c r="F63" s="102"/>
      <c r="G63" s="103"/>
      <c r="I63" s="106"/>
      <c r="J63" s="185"/>
      <c r="K63" s="185"/>
      <c r="L63" s="186"/>
    </row>
    <row r="64" spans="2:20" ht="16" customHeight="1">
      <c r="B64" s="106"/>
      <c r="C64" s="107"/>
      <c r="D64" s="102" t="s">
        <v>202</v>
      </c>
      <c r="E64" s="102"/>
      <c r="F64" s="107"/>
      <c r="G64" s="103"/>
      <c r="I64" s="106"/>
      <c r="J64" s="191" t="s">
        <v>187</v>
      </c>
      <c r="K64" s="191"/>
      <c r="L64" s="192"/>
    </row>
    <row r="65" spans="2:18" ht="16" customHeight="1">
      <c r="B65" s="105"/>
      <c r="C65" s="102"/>
      <c r="D65" s="102"/>
      <c r="E65" s="102"/>
      <c r="F65" s="102"/>
      <c r="G65" s="103"/>
      <c r="I65" s="106"/>
      <c r="J65" s="191"/>
      <c r="K65" s="191"/>
      <c r="L65" s="192"/>
    </row>
    <row r="66" spans="2:18" ht="16" customHeight="1">
      <c r="B66" s="106" t="s">
        <v>146</v>
      </c>
      <c r="C66" s="189" t="s">
        <v>147</v>
      </c>
      <c r="D66" s="189"/>
      <c r="E66" s="189"/>
      <c r="F66" s="189"/>
      <c r="G66" s="190"/>
      <c r="I66" s="106"/>
      <c r="J66" s="185" t="s">
        <v>188</v>
      </c>
      <c r="K66" s="185"/>
      <c r="L66" s="186"/>
    </row>
    <row r="67" spans="2:18" ht="16" customHeight="1">
      <c r="B67" s="106"/>
      <c r="C67" s="116" t="s">
        <v>136</v>
      </c>
      <c r="D67" s="202" t="s">
        <v>148</v>
      </c>
      <c r="E67" s="202"/>
      <c r="F67" s="202"/>
      <c r="G67" s="203"/>
      <c r="I67" s="106"/>
      <c r="J67" s="185"/>
      <c r="K67" s="185"/>
      <c r="L67" s="186"/>
    </row>
    <row r="68" spans="2:18" ht="16" customHeight="1">
      <c r="B68" s="106"/>
      <c r="C68" s="116" t="s">
        <v>136</v>
      </c>
      <c r="D68" s="202" t="s">
        <v>203</v>
      </c>
      <c r="E68" s="202"/>
      <c r="F68" s="202"/>
      <c r="G68" s="203"/>
      <c r="I68" s="106"/>
      <c r="J68" s="107">
        <v>1</v>
      </c>
      <c r="K68" s="200" t="s">
        <v>204</v>
      </c>
      <c r="L68" s="201"/>
    </row>
    <row r="69" spans="2:18" ht="16" customHeight="1">
      <c r="B69" s="106"/>
      <c r="C69" s="198" t="s">
        <v>150</v>
      </c>
      <c r="D69" s="198"/>
      <c r="E69" s="198"/>
      <c r="F69" s="198"/>
      <c r="G69" s="199"/>
      <c r="I69" s="106"/>
      <c r="J69" s="107">
        <v>2</v>
      </c>
      <c r="K69" s="185" t="s">
        <v>205</v>
      </c>
      <c r="L69" s="186"/>
    </row>
    <row r="70" spans="2:18" ht="16" customHeight="1">
      <c r="B70" s="106"/>
      <c r="C70" s="198"/>
      <c r="D70" s="198"/>
      <c r="E70" s="198"/>
      <c r="F70" s="198"/>
      <c r="G70" s="199"/>
      <c r="I70" s="106"/>
      <c r="J70" s="107">
        <v>3</v>
      </c>
      <c r="K70" s="185" t="s">
        <v>206</v>
      </c>
      <c r="L70" s="186"/>
    </row>
    <row r="71" spans="2:18" ht="16" customHeight="1">
      <c r="B71" s="106"/>
      <c r="C71" s="112" t="s">
        <v>111</v>
      </c>
      <c r="D71" s="117">
        <v>1.5</v>
      </c>
      <c r="E71" s="118"/>
      <c r="F71" s="118"/>
      <c r="G71" s="119"/>
      <c r="I71" s="106"/>
      <c r="J71" s="102"/>
      <c r="K71" s="185"/>
      <c r="L71" s="186"/>
    </row>
    <row r="72" spans="2:18" ht="16" customHeight="1" thickBot="1">
      <c r="B72" s="110"/>
      <c r="C72" s="120"/>
      <c r="D72" s="120"/>
      <c r="E72" s="120"/>
      <c r="F72" s="120"/>
      <c r="G72" s="121"/>
      <c r="I72" s="105"/>
      <c r="J72" s="107">
        <v>4</v>
      </c>
      <c r="K72" s="185" t="s">
        <v>207</v>
      </c>
      <c r="L72" s="186"/>
    </row>
    <row r="73" spans="2:18" ht="16" customHeight="1">
      <c r="I73" s="105"/>
      <c r="J73" s="102"/>
      <c r="K73" s="185"/>
      <c r="L73" s="186"/>
    </row>
    <row r="74" spans="2:18" ht="16" customHeight="1">
      <c r="I74" s="105"/>
      <c r="J74" s="102"/>
      <c r="K74" s="185"/>
      <c r="L74" s="186"/>
    </row>
    <row r="75" spans="2:18" ht="16" customHeight="1">
      <c r="I75" s="105"/>
      <c r="J75" s="102"/>
      <c r="K75" s="102"/>
      <c r="L75" s="103"/>
    </row>
    <row r="76" spans="2:18" ht="16" customHeight="1">
      <c r="I76" s="106" t="s">
        <v>146</v>
      </c>
      <c r="J76" s="113" t="s">
        <v>149</v>
      </c>
      <c r="K76" s="113"/>
      <c r="L76" s="122"/>
    </row>
    <row r="77" spans="2:18" ht="16" customHeight="1">
      <c r="I77" s="106"/>
      <c r="J77" s="123">
        <v>1</v>
      </c>
      <c r="K77" s="204" t="s">
        <v>208</v>
      </c>
      <c r="L77" s="205"/>
    </row>
    <row r="78" spans="2:18" ht="16" customHeight="1">
      <c r="I78" s="106"/>
      <c r="J78" s="102"/>
      <c r="K78" s="204"/>
      <c r="L78" s="205"/>
    </row>
    <row r="79" spans="2:18" ht="16" customHeight="1">
      <c r="I79" s="105"/>
      <c r="J79" s="123">
        <v>2</v>
      </c>
      <c r="K79" s="185" t="s">
        <v>209</v>
      </c>
      <c r="L79" s="186"/>
    </row>
    <row r="80" spans="2:18" ht="16" customHeight="1">
      <c r="I80" s="106"/>
      <c r="J80" s="102"/>
      <c r="K80" s="185"/>
      <c r="L80" s="186"/>
      <c r="M80" s="102"/>
      <c r="N80" s="102"/>
      <c r="O80" s="102"/>
      <c r="P80" s="102"/>
      <c r="Q80" s="102"/>
      <c r="R80" s="102"/>
    </row>
    <row r="81" spans="9:18">
      <c r="I81" s="106"/>
      <c r="J81" s="102"/>
      <c r="K81" s="102"/>
      <c r="L81" s="103"/>
      <c r="M81" s="102"/>
      <c r="N81" s="102"/>
      <c r="O81" s="102"/>
      <c r="P81" s="102"/>
      <c r="Q81" s="102"/>
      <c r="R81" s="102"/>
    </row>
    <row r="82" spans="9:18" ht="17" thickBot="1">
      <c r="I82" s="105"/>
      <c r="J82" s="102"/>
      <c r="K82" s="102"/>
      <c r="L82" s="103"/>
      <c r="M82" s="102"/>
      <c r="N82" s="102"/>
      <c r="O82" s="102"/>
      <c r="P82" s="102"/>
      <c r="Q82" s="102"/>
      <c r="R82" s="102"/>
    </row>
    <row r="83" spans="9:18" ht="16" customHeight="1">
      <c r="I83" s="126"/>
      <c r="J83" s="127"/>
      <c r="K83" s="127"/>
      <c r="L83" s="128"/>
      <c r="M83" s="102"/>
      <c r="N83" s="123"/>
      <c r="O83" s="124"/>
      <c r="P83" s="124"/>
      <c r="Q83" s="124"/>
      <c r="R83" s="102"/>
    </row>
    <row r="84" spans="9:18" ht="16" customHeight="1">
      <c r="I84" s="111" t="s">
        <v>123</v>
      </c>
      <c r="J84" s="191" t="s">
        <v>210</v>
      </c>
      <c r="K84" s="191"/>
      <c r="L84" s="192"/>
      <c r="M84" s="102"/>
      <c r="N84" s="102"/>
      <c r="O84" s="124"/>
      <c r="P84" s="124"/>
      <c r="Q84" s="124"/>
      <c r="R84" s="102"/>
    </row>
    <row r="85" spans="9:18">
      <c r="I85" s="105"/>
      <c r="J85" s="191"/>
      <c r="K85" s="191"/>
      <c r="L85" s="192"/>
      <c r="M85" s="102"/>
      <c r="N85" s="102"/>
      <c r="O85" s="124"/>
      <c r="P85" s="124"/>
      <c r="Q85" s="124"/>
      <c r="R85" s="102"/>
    </row>
    <row r="86" spans="9:18">
      <c r="I86" s="105"/>
      <c r="J86" s="191"/>
      <c r="K86" s="191"/>
      <c r="L86" s="192"/>
      <c r="M86" s="102"/>
      <c r="N86" s="102"/>
      <c r="O86" s="116"/>
      <c r="P86" s="125"/>
      <c r="Q86" s="125"/>
      <c r="R86" s="102"/>
    </row>
    <row r="87" spans="9:18" ht="16" customHeight="1">
      <c r="I87" s="105"/>
      <c r="J87" s="185" t="s">
        <v>211</v>
      </c>
      <c r="K87" s="185"/>
      <c r="L87" s="186"/>
      <c r="M87" s="102"/>
      <c r="N87" s="102"/>
      <c r="O87" s="116"/>
      <c r="P87" s="102"/>
      <c r="Q87" s="102"/>
      <c r="R87" s="102"/>
    </row>
    <row r="88" spans="9:18" ht="16" customHeight="1">
      <c r="I88" s="105"/>
      <c r="J88" s="185"/>
      <c r="K88" s="185"/>
      <c r="L88" s="186"/>
      <c r="M88" s="102"/>
      <c r="N88" s="102"/>
      <c r="O88" s="102"/>
      <c r="P88" s="116"/>
      <c r="Q88" s="124"/>
      <c r="R88" s="102"/>
    </row>
    <row r="89" spans="9:18" ht="16" customHeight="1">
      <c r="I89" s="105"/>
      <c r="J89" s="185"/>
      <c r="K89" s="185"/>
      <c r="L89" s="186"/>
      <c r="M89" s="102"/>
      <c r="N89" s="102"/>
      <c r="O89" s="102"/>
      <c r="P89" s="116"/>
      <c r="Q89" s="124"/>
      <c r="R89" s="102"/>
    </row>
    <row r="90" spans="9:18" ht="16" customHeight="1">
      <c r="I90" s="105"/>
      <c r="J90" s="185"/>
      <c r="K90" s="185"/>
      <c r="L90" s="186"/>
      <c r="M90" s="102"/>
      <c r="N90" s="102"/>
      <c r="O90" s="102"/>
      <c r="P90" s="116"/>
      <c r="Q90" s="124"/>
      <c r="R90" s="102"/>
    </row>
    <row r="91" spans="9:18" ht="16" customHeight="1">
      <c r="I91" s="105"/>
      <c r="J91" s="185"/>
      <c r="K91" s="185"/>
      <c r="L91" s="186"/>
      <c r="M91" s="102"/>
      <c r="N91" s="102"/>
      <c r="O91" s="102"/>
      <c r="P91" s="102"/>
      <c r="Q91" s="102"/>
      <c r="R91" s="102"/>
    </row>
    <row r="92" spans="9:18">
      <c r="I92" s="105"/>
      <c r="J92" s="185"/>
      <c r="K92" s="185"/>
      <c r="L92" s="186"/>
      <c r="M92" s="102"/>
      <c r="N92" s="102"/>
      <c r="O92" s="102"/>
      <c r="P92" s="102"/>
      <c r="Q92" s="102"/>
      <c r="R92" s="102"/>
    </row>
    <row r="93" spans="9:18">
      <c r="I93" s="105"/>
      <c r="J93" s="185" t="s">
        <v>212</v>
      </c>
      <c r="K93" s="185"/>
      <c r="L93" s="186"/>
      <c r="M93" s="102"/>
      <c r="N93" s="102"/>
      <c r="O93" s="102"/>
      <c r="P93" s="102"/>
      <c r="Q93" s="102"/>
      <c r="R93" s="102"/>
    </row>
    <row r="94" spans="9:18">
      <c r="I94" s="105"/>
      <c r="J94" s="185"/>
      <c r="K94" s="185"/>
      <c r="L94" s="186"/>
      <c r="M94" s="102"/>
      <c r="N94" s="102"/>
      <c r="O94" s="102"/>
      <c r="P94" s="102"/>
      <c r="Q94" s="102"/>
      <c r="R94" s="102"/>
    </row>
    <row r="95" spans="9:18">
      <c r="I95" s="105"/>
      <c r="J95" s="185"/>
      <c r="K95" s="185"/>
      <c r="L95" s="186"/>
      <c r="M95" s="102"/>
      <c r="N95" s="102"/>
      <c r="O95" s="102"/>
      <c r="P95" s="102"/>
      <c r="Q95" s="102"/>
      <c r="R95" s="102"/>
    </row>
    <row r="96" spans="9:18">
      <c r="I96" s="105"/>
      <c r="J96" s="185"/>
      <c r="K96" s="185"/>
      <c r="L96" s="186"/>
    </row>
    <row r="97" spans="9:12">
      <c r="I97" s="105"/>
      <c r="J97" s="185"/>
      <c r="K97" s="185"/>
      <c r="L97" s="186"/>
    </row>
    <row r="98" spans="9:12" ht="16" customHeight="1">
      <c r="I98" s="105"/>
      <c r="J98" s="185" t="s">
        <v>213</v>
      </c>
      <c r="K98" s="185"/>
      <c r="L98" s="186"/>
    </row>
    <row r="99" spans="9:12">
      <c r="I99" s="105"/>
      <c r="J99" s="185"/>
      <c r="K99" s="185"/>
      <c r="L99" s="186"/>
    </row>
    <row r="100" spans="9:12">
      <c r="I100" s="105"/>
      <c r="J100" s="185"/>
      <c r="K100" s="185"/>
      <c r="L100" s="186"/>
    </row>
    <row r="101" spans="9:12">
      <c r="I101" s="105"/>
      <c r="J101" s="185"/>
      <c r="K101" s="185"/>
      <c r="L101" s="186"/>
    </row>
    <row r="102" spans="9:12" ht="17" thickBot="1">
      <c r="I102" s="110"/>
      <c r="J102" s="120"/>
      <c r="K102" s="120"/>
      <c r="L102" s="121"/>
    </row>
  </sheetData>
  <sheetProtection algorithmName="SHA-512" hashValue="KPYkLVADNEzed1fS//RmfzyRmteGKbsayChOe0OVcLgsrljmDU9HBrdRsAZowplF8QJy1S/qjJIoetaiynnPsQ==" saltValue="h+Hfy1uZ/0pf7aYmAupUWA==" spinCount="100000" sheet="1" objects="1" scenarios="1"/>
  <mergeCells count="59">
    <mergeCell ref="J87:L92"/>
    <mergeCell ref="J93:L97"/>
    <mergeCell ref="J98:L101"/>
    <mergeCell ref="K72:L74"/>
    <mergeCell ref="K77:L78"/>
    <mergeCell ref="K79:L80"/>
    <mergeCell ref="J84:L86"/>
    <mergeCell ref="C69:G70"/>
    <mergeCell ref="K69:L69"/>
    <mergeCell ref="K70:L71"/>
    <mergeCell ref="J54:L55"/>
    <mergeCell ref="K56:L56"/>
    <mergeCell ref="K57:L57"/>
    <mergeCell ref="K58:L59"/>
    <mergeCell ref="J61:L63"/>
    <mergeCell ref="J64:L65"/>
    <mergeCell ref="C66:G66"/>
    <mergeCell ref="J66:L67"/>
    <mergeCell ref="D67:G67"/>
    <mergeCell ref="D68:G68"/>
    <mergeCell ref="K68:L68"/>
    <mergeCell ref="K46:L47"/>
    <mergeCell ref="S46:T51"/>
    <mergeCell ref="J49:L51"/>
    <mergeCell ref="B51:B52"/>
    <mergeCell ref="C51:D51"/>
    <mergeCell ref="F51:G51"/>
    <mergeCell ref="J52:L53"/>
    <mergeCell ref="K33:L34"/>
    <mergeCell ref="S33:T34"/>
    <mergeCell ref="S35:T37"/>
    <mergeCell ref="J36:L38"/>
    <mergeCell ref="S38:T39"/>
    <mergeCell ref="J39:L40"/>
    <mergeCell ref="S40:T45"/>
    <mergeCell ref="J41:L42"/>
    <mergeCell ref="K43:L43"/>
    <mergeCell ref="K44:L45"/>
    <mergeCell ref="C11:G13"/>
    <mergeCell ref="O13:P14"/>
    <mergeCell ref="S13:T14"/>
    <mergeCell ref="O15:P17"/>
    <mergeCell ref="S15:T17"/>
    <mergeCell ref="O18:P23"/>
    <mergeCell ref="S18:T19"/>
    <mergeCell ref="S20:T25"/>
    <mergeCell ref="K22:L22"/>
    <mergeCell ref="J24:L26"/>
    <mergeCell ref="S26:T31"/>
    <mergeCell ref="J27:L28"/>
    <mergeCell ref="J29:L30"/>
    <mergeCell ref="K31:L32"/>
    <mergeCell ref="B2:T2"/>
    <mergeCell ref="B4:L4"/>
    <mergeCell ref="N4:T4"/>
    <mergeCell ref="B6:G6"/>
    <mergeCell ref="I6:L6"/>
    <mergeCell ref="N6:P6"/>
    <mergeCell ref="R6:T6"/>
  </mergeCells>
  <pageMargins left="0.75" right="0.75" top="1" bottom="1" header="0.5" footer="0.5"/>
  <pageSetup scale="33"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06"/>
  <sheetViews>
    <sheetView zoomScale="150" zoomScaleNormal="150" zoomScalePageLayoutView="150" workbookViewId="0">
      <pane ySplit="9" topLeftCell="A10" activePane="bottomLeft" state="frozen"/>
      <selection pane="bottomLeft" activeCell="B10" sqref="B10"/>
    </sheetView>
  </sheetViews>
  <sheetFormatPr baseColWidth="10" defaultColWidth="11" defaultRowHeight="16"/>
  <cols>
    <col min="2" max="2" width="21.33203125" bestFit="1" customWidth="1"/>
    <col min="3" max="3" width="7" customWidth="1"/>
    <col min="4" max="4" width="15.6640625" bestFit="1" customWidth="1"/>
    <col min="5" max="5" width="11.33203125" bestFit="1" customWidth="1"/>
    <col min="6" max="6" width="12.5" customWidth="1"/>
    <col min="8" max="8" width="0" hidden="1" customWidth="1"/>
    <col min="10" max="16" width="10.83203125" hidden="1" customWidth="1"/>
    <col min="17" max="18" width="0" hidden="1" customWidth="1"/>
  </cols>
  <sheetData>
    <row r="1" spans="2:18">
      <c r="B1" s="17"/>
      <c r="I1" s="22"/>
    </row>
    <row r="2" spans="2:18" ht="23">
      <c r="B2" s="206" t="s">
        <v>3</v>
      </c>
      <c r="C2" s="206"/>
      <c r="D2" s="206"/>
      <c r="E2" s="206"/>
      <c r="F2" s="206"/>
      <c r="G2" s="206"/>
      <c r="H2" s="38"/>
      <c r="I2" s="30"/>
    </row>
    <row r="3" spans="2:18" ht="18">
      <c r="B3" s="207" t="s">
        <v>4</v>
      </c>
      <c r="C3" s="207"/>
      <c r="D3" s="207"/>
      <c r="E3" s="207"/>
      <c r="F3" s="207"/>
      <c r="G3" s="207"/>
      <c r="H3" s="39"/>
      <c r="I3" s="31"/>
    </row>
    <row r="4" spans="2:18">
      <c r="B4" s="19"/>
      <c r="C4" s="22"/>
      <c r="D4" s="22"/>
      <c r="E4" s="22"/>
      <c r="I4" s="22"/>
    </row>
    <row r="5" spans="2:18" ht="18">
      <c r="B5" s="154" t="str">
        <f>Information!B6</f>
        <v>Northern Closed Championships &amp; Graded Games</v>
      </c>
      <c r="C5" s="154"/>
      <c r="D5" s="154"/>
      <c r="E5" s="154"/>
      <c r="F5" s="154"/>
      <c r="G5" s="154"/>
      <c r="H5" s="36"/>
      <c r="I5" s="16"/>
    </row>
    <row r="6" spans="2:18" ht="18">
      <c r="B6" s="154" t="str">
        <f>Information!B7</f>
        <v>Saturday 29th &amp; Sunday 30th September 2018</v>
      </c>
      <c r="C6" s="154"/>
      <c r="D6" s="154"/>
      <c r="E6" s="154"/>
      <c r="F6" s="154"/>
      <c r="G6" s="154"/>
      <c r="H6" s="36"/>
      <c r="I6" s="16"/>
    </row>
    <row r="7" spans="2:18" ht="18">
      <c r="B7" s="36"/>
    </row>
    <row r="9" spans="2:18" s="29" customFormat="1">
      <c r="B9" s="1" t="s">
        <v>0</v>
      </c>
      <c r="C9" s="1" t="s">
        <v>87</v>
      </c>
      <c r="D9" s="1" t="s">
        <v>155</v>
      </c>
      <c r="E9" s="1" t="s">
        <v>1</v>
      </c>
      <c r="F9" s="1" t="s">
        <v>88</v>
      </c>
      <c r="G9" s="1" t="s">
        <v>74</v>
      </c>
      <c r="J9" s="1" t="s">
        <v>91</v>
      </c>
      <c r="K9" t="s">
        <v>95</v>
      </c>
      <c r="L9" t="s">
        <v>96</v>
      </c>
      <c r="M9" t="s">
        <v>151</v>
      </c>
      <c r="N9" t="s">
        <v>97</v>
      </c>
      <c r="O9" t="s">
        <v>98</v>
      </c>
      <c r="P9" t="s">
        <v>99</v>
      </c>
      <c r="Q9" s="29" t="s">
        <v>152</v>
      </c>
      <c r="R9" s="29" t="s">
        <v>153</v>
      </c>
    </row>
    <row r="10" spans="2:18">
      <c r="B10" s="33"/>
      <c r="C10" s="33"/>
      <c r="D10" s="89"/>
      <c r="E10" s="93"/>
      <c r="F10" s="33"/>
      <c r="G10" s="33"/>
      <c r="H10" t="str">
        <f>IF(G10="","",F10&amp;G10)</f>
        <v/>
      </c>
      <c r="J10" t="str">
        <f>IF(D10="","",DATEDIF(D10,Categories!$A$5,"Y"))</f>
        <v/>
      </c>
      <c r="K10" t="str">
        <f>IF($J10="","",IF(VLOOKUP(($J10&amp;$C10),Categories!$F:$N,2,FALSE)=0,"",VLOOKUP(($J10&amp;$C10),Categories!$F:$N,2,FALSE)))</f>
        <v/>
      </c>
      <c r="L10" t="str">
        <f>IF($J10="","",IF(VLOOKUP(($J10&amp;$C10),Categories!$F:$N,3,FALSE)=0,"",VLOOKUP(($J10&amp;$C10),Categories!$F:$N,3,FALSE)))</f>
        <v/>
      </c>
      <c r="M10" t="str">
        <f>IF($J10="","",IF(VLOOKUP(($J10&amp;$C10),Categories!$F:$N,4,FALSE)=0,"",VLOOKUP(($J10&amp;$C10),Categories!$F:$N,4,FALSE)))</f>
        <v/>
      </c>
      <c r="N10" t="str">
        <f>IF($J10="","",IF(VLOOKUP(($J10&amp;$C10),Categories!$F:$N,5,FALSE)=0,"",VLOOKUP(($J10&amp;$C10),Categories!$F:$N,5,FALSE)))</f>
        <v/>
      </c>
      <c r="O10" t="str">
        <f>IF($J10="","",IF(VLOOKUP(($J10&amp;$C10),Categories!$F:$N,6,FALSE)=0,"",VLOOKUP(($J10&amp;$C10),Categories!$F:$N,6,FALSE)))</f>
        <v/>
      </c>
      <c r="P10" t="str">
        <f>IF($J10="","",IF(VLOOKUP(($J10&amp;$C10),Categories!$F:$N,7,FALSE)=0,"",VLOOKUP(($J10&amp;$C10),Categories!$F:$N,7,FALSE)))</f>
        <v/>
      </c>
      <c r="Q10" t="str">
        <f>IF($J10="","",IF(VLOOKUP(($J10&amp;$C10),Categories!$F:$N,8,FALSE)=0,"",VLOOKUP(($J10&amp;$C10),Categories!$F:$N,8,FALSE)))</f>
        <v/>
      </c>
      <c r="R10" t="str">
        <f>IF($J10="","",IF(VLOOKUP(($J10&amp;$C10),Categories!$F:$N,9,FALSE)=0,"",VLOOKUP(($J10&amp;$C10),Categories!$F:$N,9,FALSE)))</f>
        <v/>
      </c>
    </row>
    <row r="11" spans="2:18">
      <c r="B11" s="33"/>
      <c r="C11" s="33"/>
      <c r="D11" s="89"/>
      <c r="E11" s="94"/>
      <c r="F11" s="33"/>
      <c r="G11" s="33"/>
      <c r="H11" t="str">
        <f t="shared" ref="H11:H74" si="0">IF(G11="","",F11&amp;G11)</f>
        <v/>
      </c>
      <c r="J11" t="str">
        <f>IF(D11="","",DATEDIF(D11,Categories!$A$5,"Y"))</f>
        <v/>
      </c>
      <c r="K11" t="str">
        <f>IF($J11="","",IF(VLOOKUP(($J11&amp;$C11),Categories!$F:$N,2,FALSE)=0,"",VLOOKUP(($J11&amp;$C11),Categories!$F:$N,2,FALSE)))</f>
        <v/>
      </c>
      <c r="L11" t="str">
        <f>IF($J11="","",IF(VLOOKUP(($J11&amp;$C11),Categories!$F:$N,3,FALSE)=0,"",VLOOKUP(($J11&amp;$C11),Categories!$F:$N,3,FALSE)))</f>
        <v/>
      </c>
      <c r="M11" t="str">
        <f>IF($J11="","",IF(VLOOKUP(($J11&amp;$C11),Categories!$F:$N,4,FALSE)=0,"",VLOOKUP(($J11&amp;$C11),Categories!$F:$N,4,FALSE)))</f>
        <v/>
      </c>
      <c r="N11" t="str">
        <f>IF($J11="","",IF(VLOOKUP(($J11&amp;$C11),Categories!$F:$N,5,FALSE)=0,"",VLOOKUP(($J11&amp;$C11),Categories!$F:$N,5,FALSE)))</f>
        <v/>
      </c>
      <c r="O11" t="str">
        <f>IF($J11="","",IF(VLOOKUP(($J11&amp;$C11),Categories!$F:$N,6,FALSE)=0,"",VLOOKUP(($J11&amp;$C11),Categories!$F:$N,6,FALSE)))</f>
        <v/>
      </c>
      <c r="P11" t="str">
        <f>IF($J11="","",IF(VLOOKUP(($J11&amp;$C11),Categories!$F:$N,7,FALSE)=0,"",VLOOKUP(($J11&amp;$C11),Categories!$F:$N,7,FALSE)))</f>
        <v/>
      </c>
      <c r="Q11" t="str">
        <f>IF($J11="","",IF(VLOOKUP(($J11&amp;$C11),Categories!$F:$N,8,FALSE)=0,"",VLOOKUP(($J11&amp;$C11),Categories!$F:$N,8,FALSE)))</f>
        <v/>
      </c>
      <c r="R11" t="str">
        <f>IF($J11="","",IF(VLOOKUP(($J11&amp;$C11),Categories!$F:$N,9,FALSE)=0,"",VLOOKUP(($J11&amp;$C11),Categories!$F:$N,9,FALSE)))</f>
        <v/>
      </c>
    </row>
    <row r="12" spans="2:18">
      <c r="B12" s="33"/>
      <c r="C12" s="33"/>
      <c r="D12" s="89"/>
      <c r="E12" s="93"/>
      <c r="F12" s="33"/>
      <c r="G12" s="33"/>
      <c r="H12" t="str">
        <f t="shared" si="0"/>
        <v/>
      </c>
      <c r="J12" t="str">
        <f>IF(D12="","",DATEDIF(D12,Categories!$A$5,"Y"))</f>
        <v/>
      </c>
      <c r="K12" t="str">
        <f>IF($J12="","",IF(VLOOKUP(($J12&amp;$C12),Categories!$F:$N,2,FALSE)=0,"",VLOOKUP(($J12&amp;$C12),Categories!$F:$N,2,FALSE)))</f>
        <v/>
      </c>
      <c r="L12" t="str">
        <f>IF($J12="","",IF(VLOOKUP(($J12&amp;$C12),Categories!$F:$N,3,FALSE)=0,"",VLOOKUP(($J12&amp;$C12),Categories!$F:$N,3,FALSE)))</f>
        <v/>
      </c>
      <c r="M12" t="str">
        <f>IF($J12="","",IF(VLOOKUP(($J12&amp;$C12),Categories!$F:$N,4,FALSE)=0,"",VLOOKUP(($J12&amp;$C12),Categories!$F:$N,4,FALSE)))</f>
        <v/>
      </c>
      <c r="N12" t="str">
        <f>IF($J12="","",IF(VLOOKUP(($J12&amp;$C12),Categories!$F:$N,5,FALSE)=0,"",VLOOKUP(($J12&amp;$C12),Categories!$F:$N,5,FALSE)))</f>
        <v/>
      </c>
      <c r="O12" t="str">
        <f>IF($J12="","",IF(VLOOKUP(($J12&amp;$C12),Categories!$F:$N,6,FALSE)=0,"",VLOOKUP(($J12&amp;$C12),Categories!$F:$N,6,FALSE)))</f>
        <v/>
      </c>
      <c r="P12" t="str">
        <f>IF($J12="","",IF(VLOOKUP(($J12&amp;$C12),Categories!$F:$N,7,FALSE)=0,"",VLOOKUP(($J12&amp;$C12),Categories!$F:$N,7,FALSE)))</f>
        <v/>
      </c>
      <c r="Q12" t="str">
        <f>IF($J12="","",IF(VLOOKUP(($J12&amp;$C12),Categories!$F:$N,8,FALSE)=0,"",VLOOKUP(($J12&amp;$C12),Categories!$F:$N,8,FALSE)))</f>
        <v/>
      </c>
      <c r="R12" t="str">
        <f>IF($J12="","",IF(VLOOKUP(($J12&amp;$C12),Categories!$F:$N,9,FALSE)=0,"",VLOOKUP(($J12&amp;$C12),Categories!$F:$N,9,FALSE)))</f>
        <v/>
      </c>
    </row>
    <row r="13" spans="2:18">
      <c r="B13" s="33"/>
      <c r="C13" s="33"/>
      <c r="D13" s="89"/>
      <c r="E13" s="93"/>
      <c r="F13" s="33"/>
      <c r="G13" s="33"/>
      <c r="H13" t="str">
        <f t="shared" si="0"/>
        <v/>
      </c>
      <c r="J13" t="str">
        <f>IF(D13="","",DATEDIF(D13,Categories!$A$5,"Y"))</f>
        <v/>
      </c>
      <c r="K13" t="str">
        <f>IF($J13="","",IF(VLOOKUP(($J13&amp;$C13),Categories!$F:$N,2,FALSE)=0,"",VLOOKUP(($J13&amp;$C13),Categories!$F:$N,2,FALSE)))</f>
        <v/>
      </c>
      <c r="L13" t="str">
        <f>IF($J13="","",IF(VLOOKUP(($J13&amp;$C13),Categories!$F:$N,3,FALSE)=0,"",VLOOKUP(($J13&amp;$C13),Categories!$F:$N,3,FALSE)))</f>
        <v/>
      </c>
      <c r="M13" t="str">
        <f>IF($J13="","",IF(VLOOKUP(($J13&amp;$C13),Categories!$F:$N,4,FALSE)=0,"",VLOOKUP(($J13&amp;$C13),Categories!$F:$N,4,FALSE)))</f>
        <v/>
      </c>
      <c r="N13" t="str">
        <f>IF($J13="","",IF(VLOOKUP(($J13&amp;$C13),Categories!$F:$N,5,FALSE)=0,"",VLOOKUP(($J13&amp;$C13),Categories!$F:$N,5,FALSE)))</f>
        <v/>
      </c>
      <c r="O13" t="str">
        <f>IF($J13="","",IF(VLOOKUP(($J13&amp;$C13),Categories!$F:$N,6,FALSE)=0,"",VLOOKUP(($J13&amp;$C13),Categories!$F:$N,6,FALSE)))</f>
        <v/>
      </c>
      <c r="P13" t="str">
        <f>IF($J13="","",IF(VLOOKUP(($J13&amp;$C13),Categories!$F:$N,7,FALSE)=0,"",VLOOKUP(($J13&amp;$C13),Categories!$F:$N,7,FALSE)))</f>
        <v/>
      </c>
      <c r="Q13" t="str">
        <f>IF($J13="","",IF(VLOOKUP(($J13&amp;$C13),Categories!$F:$N,8,FALSE)=0,"",VLOOKUP(($J13&amp;$C13),Categories!$F:$N,8,FALSE)))</f>
        <v/>
      </c>
      <c r="R13" t="str">
        <f>IF($J13="","",IF(VLOOKUP(($J13&amp;$C13),Categories!$F:$N,9,FALSE)=0,"",VLOOKUP(($J13&amp;$C13),Categories!$F:$N,9,FALSE)))</f>
        <v/>
      </c>
    </row>
    <row r="14" spans="2:18">
      <c r="B14" s="33"/>
      <c r="C14" s="33"/>
      <c r="D14" s="89"/>
      <c r="E14" s="93"/>
      <c r="F14" s="33"/>
      <c r="G14" s="33"/>
      <c r="H14" t="str">
        <f t="shared" si="0"/>
        <v/>
      </c>
      <c r="J14" t="str">
        <f>IF(D14="","",DATEDIF(D14,Categories!$A$5,"Y"))</f>
        <v/>
      </c>
      <c r="K14" t="str">
        <f>IF($J14="","",IF(VLOOKUP(($J14&amp;$C14),Categories!$F:$N,2,FALSE)=0,"",VLOOKUP(($J14&amp;$C14),Categories!$F:$N,2,FALSE)))</f>
        <v/>
      </c>
      <c r="L14" t="str">
        <f>IF($J14="","",IF(VLOOKUP(($J14&amp;$C14),Categories!$F:$N,3,FALSE)=0,"",VLOOKUP(($J14&amp;$C14),Categories!$F:$N,3,FALSE)))</f>
        <v/>
      </c>
      <c r="M14" t="str">
        <f>IF($J14="","",IF(VLOOKUP(($J14&amp;$C14),Categories!$F:$N,4,FALSE)=0,"",VLOOKUP(($J14&amp;$C14),Categories!$F:$N,4,FALSE)))</f>
        <v/>
      </c>
      <c r="N14" t="str">
        <f>IF($J14="","",IF(VLOOKUP(($J14&amp;$C14),Categories!$F:$N,5,FALSE)=0,"",VLOOKUP(($J14&amp;$C14),Categories!$F:$N,5,FALSE)))</f>
        <v/>
      </c>
      <c r="O14" t="str">
        <f>IF($J14="","",IF(VLOOKUP(($J14&amp;$C14),Categories!$F:$N,6,FALSE)=0,"",VLOOKUP(($J14&amp;$C14),Categories!$F:$N,6,FALSE)))</f>
        <v/>
      </c>
      <c r="P14" t="str">
        <f>IF($J14="","",IF(VLOOKUP(($J14&amp;$C14),Categories!$F:$N,7,FALSE)=0,"",VLOOKUP(($J14&amp;$C14),Categories!$F:$N,7,FALSE)))</f>
        <v/>
      </c>
      <c r="Q14" t="str">
        <f>IF($J14="","",IF(VLOOKUP(($J14&amp;$C14),Categories!$F:$N,8,FALSE)=0,"",VLOOKUP(($J14&amp;$C14),Categories!$F:$N,8,FALSE)))</f>
        <v/>
      </c>
      <c r="R14" t="str">
        <f>IF($J14="","",IF(VLOOKUP(($J14&amp;$C14),Categories!$F:$N,9,FALSE)=0,"",VLOOKUP(($J14&amp;$C14),Categories!$F:$N,9,FALSE)))</f>
        <v/>
      </c>
    </row>
    <row r="15" spans="2:18">
      <c r="B15" s="33"/>
      <c r="C15" s="33"/>
      <c r="D15" s="89"/>
      <c r="E15" s="93"/>
      <c r="F15" s="33"/>
      <c r="G15" s="33"/>
      <c r="H15" t="str">
        <f t="shared" si="0"/>
        <v/>
      </c>
      <c r="J15" t="str">
        <f>IF(D15="","",DATEDIF(D15,Categories!$A$5,"Y"))</f>
        <v/>
      </c>
      <c r="K15" t="str">
        <f>IF($J15="","",IF(VLOOKUP(($J15&amp;$C15),Categories!$F:$N,2,FALSE)=0,"",VLOOKUP(($J15&amp;$C15),Categories!$F:$N,2,FALSE)))</f>
        <v/>
      </c>
      <c r="L15" t="str">
        <f>IF($J15="","",IF(VLOOKUP(($J15&amp;$C15),Categories!$F:$N,3,FALSE)=0,"",VLOOKUP(($J15&amp;$C15),Categories!$F:$N,3,FALSE)))</f>
        <v/>
      </c>
      <c r="M15" t="str">
        <f>IF($J15="","",IF(VLOOKUP(($J15&amp;$C15),Categories!$F:$N,4,FALSE)=0,"",VLOOKUP(($J15&amp;$C15),Categories!$F:$N,4,FALSE)))</f>
        <v/>
      </c>
      <c r="N15" t="str">
        <f>IF($J15="","",IF(VLOOKUP(($J15&amp;$C15),Categories!$F:$N,5,FALSE)=0,"",VLOOKUP(($J15&amp;$C15),Categories!$F:$N,5,FALSE)))</f>
        <v/>
      </c>
      <c r="O15" t="str">
        <f>IF($J15="","",IF(VLOOKUP(($J15&amp;$C15),Categories!$F:$N,6,FALSE)=0,"",VLOOKUP(($J15&amp;$C15),Categories!$F:$N,6,FALSE)))</f>
        <v/>
      </c>
      <c r="P15" t="str">
        <f>IF($J15="","",IF(VLOOKUP(($J15&amp;$C15),Categories!$F:$N,7,FALSE)=0,"",VLOOKUP(($J15&amp;$C15),Categories!$F:$N,7,FALSE)))</f>
        <v/>
      </c>
      <c r="Q15" t="str">
        <f>IF($J15="","",IF(VLOOKUP(($J15&amp;$C15),Categories!$F:$N,8,FALSE)=0,"",VLOOKUP(($J15&amp;$C15),Categories!$F:$N,8,FALSE)))</f>
        <v/>
      </c>
      <c r="R15" t="str">
        <f>IF($J15="","",IF(VLOOKUP(($J15&amp;$C15),Categories!$F:$N,9,FALSE)=0,"",VLOOKUP(($J15&amp;$C15),Categories!$F:$N,9,FALSE)))</f>
        <v/>
      </c>
    </row>
    <row r="16" spans="2:18">
      <c r="B16" s="33"/>
      <c r="C16" s="33"/>
      <c r="D16" s="89"/>
      <c r="E16" s="93"/>
      <c r="F16" s="33"/>
      <c r="G16" s="33"/>
      <c r="H16" t="str">
        <f t="shared" si="0"/>
        <v/>
      </c>
      <c r="J16" t="str">
        <f>IF(D16="","",DATEDIF(D16,Categories!$A$5,"Y"))</f>
        <v/>
      </c>
      <c r="K16" t="str">
        <f>IF($J16="","",IF(VLOOKUP(($J16&amp;$C16),Categories!$F:$N,2,FALSE)=0,"",VLOOKUP(($J16&amp;$C16),Categories!$F:$N,2,FALSE)))</f>
        <v/>
      </c>
      <c r="L16" t="str">
        <f>IF($J16="","",IF(VLOOKUP(($J16&amp;$C16),Categories!$F:$N,3,FALSE)=0,"",VLOOKUP(($J16&amp;$C16),Categories!$F:$N,3,FALSE)))</f>
        <v/>
      </c>
      <c r="M16" t="str">
        <f>IF($J16="","",IF(VLOOKUP(($J16&amp;$C16),Categories!$F:$N,4,FALSE)=0,"",VLOOKUP(($J16&amp;$C16),Categories!$F:$N,4,FALSE)))</f>
        <v/>
      </c>
      <c r="N16" t="str">
        <f>IF($J16="","",IF(VLOOKUP(($J16&amp;$C16),Categories!$F:$N,5,FALSE)=0,"",VLOOKUP(($J16&amp;$C16),Categories!$F:$N,5,FALSE)))</f>
        <v/>
      </c>
      <c r="O16" t="str">
        <f>IF($J16="","",IF(VLOOKUP(($J16&amp;$C16),Categories!$F:$N,6,FALSE)=0,"",VLOOKUP(($J16&amp;$C16),Categories!$F:$N,6,FALSE)))</f>
        <v/>
      </c>
      <c r="P16" t="str">
        <f>IF($J16="","",IF(VLOOKUP(($J16&amp;$C16),Categories!$F:$N,7,FALSE)=0,"",VLOOKUP(($J16&amp;$C16),Categories!$F:$N,7,FALSE)))</f>
        <v/>
      </c>
      <c r="Q16" t="str">
        <f>IF($J16="","",IF(VLOOKUP(($J16&amp;$C16),Categories!$F:$N,8,FALSE)=0,"",VLOOKUP(($J16&amp;$C16),Categories!$F:$N,8,FALSE)))</f>
        <v/>
      </c>
      <c r="R16" t="str">
        <f>IF($J16="","",IF(VLOOKUP(($J16&amp;$C16),Categories!$F:$N,9,FALSE)=0,"",VLOOKUP(($J16&amp;$C16),Categories!$F:$N,9,FALSE)))</f>
        <v/>
      </c>
    </row>
    <row r="17" spans="2:18">
      <c r="B17" s="33"/>
      <c r="C17" s="33"/>
      <c r="D17" s="89"/>
      <c r="E17" s="93"/>
      <c r="F17" s="33"/>
      <c r="G17" s="33"/>
      <c r="H17" t="str">
        <f t="shared" si="0"/>
        <v/>
      </c>
      <c r="J17" t="str">
        <f>IF(D17="","",DATEDIF(D17,Categories!$A$5,"Y"))</f>
        <v/>
      </c>
      <c r="K17" t="str">
        <f>IF($J17="","",IF(VLOOKUP(($J17&amp;$C17),Categories!$F:$N,2,FALSE)=0,"",VLOOKUP(($J17&amp;$C17),Categories!$F:$N,2,FALSE)))</f>
        <v/>
      </c>
      <c r="L17" t="str">
        <f>IF($J17="","",IF(VLOOKUP(($J17&amp;$C17),Categories!$F:$N,3,FALSE)=0,"",VLOOKUP(($J17&amp;$C17),Categories!$F:$N,3,FALSE)))</f>
        <v/>
      </c>
      <c r="M17" t="str">
        <f>IF($J17="","",IF(VLOOKUP(($J17&amp;$C17),Categories!$F:$N,4,FALSE)=0,"",VLOOKUP(($J17&amp;$C17),Categories!$F:$N,4,FALSE)))</f>
        <v/>
      </c>
      <c r="N17" t="str">
        <f>IF($J17="","",IF(VLOOKUP(($J17&amp;$C17),Categories!$F:$N,5,FALSE)=0,"",VLOOKUP(($J17&amp;$C17),Categories!$F:$N,5,FALSE)))</f>
        <v/>
      </c>
      <c r="O17" t="str">
        <f>IF($J17="","",IF(VLOOKUP(($J17&amp;$C17),Categories!$F:$N,6,FALSE)=0,"",VLOOKUP(($J17&amp;$C17),Categories!$F:$N,6,FALSE)))</f>
        <v/>
      </c>
      <c r="P17" t="str">
        <f>IF($J17="","",IF(VLOOKUP(($J17&amp;$C17),Categories!$F:$N,7,FALSE)=0,"",VLOOKUP(($J17&amp;$C17),Categories!$F:$N,7,FALSE)))</f>
        <v/>
      </c>
      <c r="Q17" t="str">
        <f>IF($J17="","",IF(VLOOKUP(($J17&amp;$C17),Categories!$F:$N,8,FALSE)=0,"",VLOOKUP(($J17&amp;$C17),Categories!$F:$N,8,FALSE)))</f>
        <v/>
      </c>
      <c r="R17" t="str">
        <f>IF($J17="","",IF(VLOOKUP(($J17&amp;$C17),Categories!$F:$N,9,FALSE)=0,"",VLOOKUP(($J17&amp;$C17),Categories!$F:$N,9,FALSE)))</f>
        <v/>
      </c>
    </row>
    <row r="18" spans="2:18">
      <c r="B18" s="33"/>
      <c r="C18" s="33"/>
      <c r="D18" s="89"/>
      <c r="E18" s="93"/>
      <c r="F18" s="33"/>
      <c r="G18" s="33"/>
      <c r="H18" t="str">
        <f t="shared" si="0"/>
        <v/>
      </c>
      <c r="J18" t="str">
        <f>IF(D18="","",DATEDIF(D18,Categories!$A$5,"Y"))</f>
        <v/>
      </c>
      <c r="K18" t="str">
        <f>IF($J18="","",IF(VLOOKUP(($J18&amp;$C18),Categories!$F:$N,2,FALSE)=0,"",VLOOKUP(($J18&amp;$C18),Categories!$F:$N,2,FALSE)))</f>
        <v/>
      </c>
      <c r="L18" t="str">
        <f>IF($J18="","",IF(VLOOKUP(($J18&amp;$C18),Categories!$F:$N,3,FALSE)=0,"",VLOOKUP(($J18&amp;$C18),Categories!$F:$N,3,FALSE)))</f>
        <v/>
      </c>
      <c r="M18" t="str">
        <f>IF($J18="","",IF(VLOOKUP(($J18&amp;$C18),Categories!$F:$N,4,FALSE)=0,"",VLOOKUP(($J18&amp;$C18),Categories!$F:$N,4,FALSE)))</f>
        <v/>
      </c>
      <c r="N18" t="str">
        <f>IF($J18="","",IF(VLOOKUP(($J18&amp;$C18),Categories!$F:$N,5,FALSE)=0,"",VLOOKUP(($J18&amp;$C18),Categories!$F:$N,5,FALSE)))</f>
        <v/>
      </c>
      <c r="O18" t="str">
        <f>IF($J18="","",IF(VLOOKUP(($J18&amp;$C18),Categories!$F:$N,6,FALSE)=0,"",VLOOKUP(($J18&amp;$C18),Categories!$F:$N,6,FALSE)))</f>
        <v/>
      </c>
      <c r="P18" t="str">
        <f>IF($J18="","",IF(VLOOKUP(($J18&amp;$C18),Categories!$F:$N,7,FALSE)=0,"",VLOOKUP(($J18&amp;$C18),Categories!$F:$N,7,FALSE)))</f>
        <v/>
      </c>
      <c r="Q18" t="str">
        <f>IF($J18="","",IF(VLOOKUP(($J18&amp;$C18),Categories!$F:$N,8,FALSE)=0,"",VLOOKUP(($J18&amp;$C18),Categories!$F:$N,8,FALSE)))</f>
        <v/>
      </c>
      <c r="R18" t="str">
        <f>IF($J18="","",IF(VLOOKUP(($J18&amp;$C18),Categories!$F:$N,9,FALSE)=0,"",VLOOKUP(($J18&amp;$C18),Categories!$F:$N,9,FALSE)))</f>
        <v/>
      </c>
    </row>
    <row r="19" spans="2:18">
      <c r="B19" s="33"/>
      <c r="C19" s="33"/>
      <c r="D19" s="89"/>
      <c r="E19" s="93"/>
      <c r="F19" s="33"/>
      <c r="G19" s="33"/>
      <c r="H19" t="str">
        <f t="shared" si="0"/>
        <v/>
      </c>
      <c r="J19" t="str">
        <f>IF(D19="","",DATEDIF(D19,Categories!$A$5,"Y"))</f>
        <v/>
      </c>
      <c r="K19" t="str">
        <f>IF($J19="","",IF(VLOOKUP(($J19&amp;$C19),Categories!$F:$N,2,FALSE)=0,"",VLOOKUP(($J19&amp;$C19),Categories!$F:$N,2,FALSE)))</f>
        <v/>
      </c>
      <c r="L19" t="str">
        <f>IF($J19="","",IF(VLOOKUP(($J19&amp;$C19),Categories!$F:$N,3,FALSE)=0,"",VLOOKUP(($J19&amp;$C19),Categories!$F:$N,3,FALSE)))</f>
        <v/>
      </c>
      <c r="M19" t="str">
        <f>IF($J19="","",IF(VLOOKUP(($J19&amp;$C19),Categories!$F:$N,4,FALSE)=0,"",VLOOKUP(($J19&amp;$C19),Categories!$F:$N,4,FALSE)))</f>
        <v/>
      </c>
      <c r="N19" t="str">
        <f>IF($J19="","",IF(VLOOKUP(($J19&amp;$C19),Categories!$F:$N,5,FALSE)=0,"",VLOOKUP(($J19&amp;$C19),Categories!$F:$N,5,FALSE)))</f>
        <v/>
      </c>
      <c r="O19" t="str">
        <f>IF($J19="","",IF(VLOOKUP(($J19&amp;$C19),Categories!$F:$N,6,FALSE)=0,"",VLOOKUP(($J19&amp;$C19),Categories!$F:$N,6,FALSE)))</f>
        <v/>
      </c>
      <c r="P19" t="str">
        <f>IF($J19="","",IF(VLOOKUP(($J19&amp;$C19),Categories!$F:$N,7,FALSE)=0,"",VLOOKUP(($J19&amp;$C19),Categories!$F:$N,7,FALSE)))</f>
        <v/>
      </c>
      <c r="Q19" t="str">
        <f>IF($J19="","",IF(VLOOKUP(($J19&amp;$C19),Categories!$F:$N,8,FALSE)=0,"",VLOOKUP(($J19&amp;$C19),Categories!$F:$N,8,FALSE)))</f>
        <v/>
      </c>
      <c r="R19" t="str">
        <f>IF($J19="","",IF(VLOOKUP(($J19&amp;$C19),Categories!$F:$N,9,FALSE)=0,"",VLOOKUP(($J19&amp;$C19),Categories!$F:$N,9,FALSE)))</f>
        <v/>
      </c>
    </row>
    <row r="20" spans="2:18">
      <c r="B20" s="33"/>
      <c r="C20" s="33"/>
      <c r="D20" s="89"/>
      <c r="E20" s="93"/>
      <c r="F20" s="33"/>
      <c r="G20" s="33"/>
      <c r="H20" t="str">
        <f t="shared" si="0"/>
        <v/>
      </c>
      <c r="J20" t="str">
        <f>IF(D20="","",DATEDIF(D20,Categories!$A$5,"Y"))</f>
        <v/>
      </c>
      <c r="K20" t="str">
        <f>IF($J20="","",IF(VLOOKUP(($J20&amp;$C20),Categories!$F:$N,2,FALSE)=0,"",VLOOKUP(($J20&amp;$C20),Categories!$F:$N,2,FALSE)))</f>
        <v/>
      </c>
      <c r="L20" t="str">
        <f>IF($J20="","",IF(VLOOKUP(($J20&amp;$C20),Categories!$F:$N,3,FALSE)=0,"",VLOOKUP(($J20&amp;$C20),Categories!$F:$N,3,FALSE)))</f>
        <v/>
      </c>
      <c r="M20" t="str">
        <f>IF($J20="","",IF(VLOOKUP(($J20&amp;$C20),Categories!$F:$N,4,FALSE)=0,"",VLOOKUP(($J20&amp;$C20),Categories!$F:$N,4,FALSE)))</f>
        <v/>
      </c>
      <c r="N20" t="str">
        <f>IF($J20="","",IF(VLOOKUP(($J20&amp;$C20),Categories!$F:$N,5,FALSE)=0,"",VLOOKUP(($J20&amp;$C20),Categories!$F:$N,5,FALSE)))</f>
        <v/>
      </c>
      <c r="O20" t="str">
        <f>IF($J20="","",IF(VLOOKUP(($J20&amp;$C20),Categories!$F:$N,6,FALSE)=0,"",VLOOKUP(($J20&amp;$C20),Categories!$F:$N,6,FALSE)))</f>
        <v/>
      </c>
      <c r="P20" t="str">
        <f>IF($J20="","",IF(VLOOKUP(($J20&amp;$C20),Categories!$F:$N,7,FALSE)=0,"",VLOOKUP(($J20&amp;$C20),Categories!$F:$N,7,FALSE)))</f>
        <v/>
      </c>
      <c r="Q20" t="str">
        <f>IF($J20="","",IF(VLOOKUP(($J20&amp;$C20),Categories!$F:$N,8,FALSE)=0,"",VLOOKUP(($J20&amp;$C20),Categories!$F:$N,8,FALSE)))</f>
        <v/>
      </c>
      <c r="R20" t="str">
        <f>IF($J20="","",IF(VLOOKUP(($J20&amp;$C20),Categories!$F:$N,9,FALSE)=0,"",VLOOKUP(($J20&amp;$C20),Categories!$F:$N,9,FALSE)))</f>
        <v/>
      </c>
    </row>
    <row r="21" spans="2:18">
      <c r="B21" s="33"/>
      <c r="C21" s="33"/>
      <c r="D21" s="89"/>
      <c r="E21" s="93"/>
      <c r="F21" s="33"/>
      <c r="G21" s="33"/>
      <c r="H21" t="str">
        <f t="shared" si="0"/>
        <v/>
      </c>
      <c r="J21" t="str">
        <f>IF(D21="","",DATEDIF(D21,Categories!$A$5,"Y"))</f>
        <v/>
      </c>
      <c r="K21" t="str">
        <f>IF($J21="","",IF(VLOOKUP(($J21&amp;$C21),Categories!$F:$N,2,FALSE)=0,"",VLOOKUP(($J21&amp;$C21),Categories!$F:$N,2,FALSE)))</f>
        <v/>
      </c>
      <c r="L21" t="str">
        <f>IF($J21="","",IF(VLOOKUP(($J21&amp;$C21),Categories!$F:$N,3,FALSE)=0,"",VLOOKUP(($J21&amp;$C21),Categories!$F:$N,3,FALSE)))</f>
        <v/>
      </c>
      <c r="M21" t="str">
        <f>IF($J21="","",IF(VLOOKUP(($J21&amp;$C21),Categories!$F:$N,4,FALSE)=0,"",VLOOKUP(($J21&amp;$C21),Categories!$F:$N,4,FALSE)))</f>
        <v/>
      </c>
      <c r="N21" t="str">
        <f>IF($J21="","",IF(VLOOKUP(($J21&amp;$C21),Categories!$F:$N,5,FALSE)=0,"",VLOOKUP(($J21&amp;$C21),Categories!$F:$N,5,FALSE)))</f>
        <v/>
      </c>
      <c r="O21" t="str">
        <f>IF($J21="","",IF(VLOOKUP(($J21&amp;$C21),Categories!$F:$N,6,FALSE)=0,"",VLOOKUP(($J21&amp;$C21),Categories!$F:$N,6,FALSE)))</f>
        <v/>
      </c>
      <c r="P21" t="str">
        <f>IF($J21="","",IF(VLOOKUP(($J21&amp;$C21),Categories!$F:$N,7,FALSE)=0,"",VLOOKUP(($J21&amp;$C21),Categories!$F:$N,7,FALSE)))</f>
        <v/>
      </c>
      <c r="Q21" t="str">
        <f>IF($J21="","",IF(VLOOKUP(($J21&amp;$C21),Categories!$F:$N,8,FALSE)=0,"",VLOOKUP(($J21&amp;$C21),Categories!$F:$N,8,FALSE)))</f>
        <v/>
      </c>
      <c r="R21" t="str">
        <f>IF($J21="","",IF(VLOOKUP(($J21&amp;$C21),Categories!$F:$N,9,FALSE)=0,"",VLOOKUP(($J21&amp;$C21),Categories!$F:$N,9,FALSE)))</f>
        <v/>
      </c>
    </row>
    <row r="22" spans="2:18">
      <c r="B22" s="33"/>
      <c r="C22" s="33"/>
      <c r="D22" s="89"/>
      <c r="E22" s="93"/>
      <c r="F22" s="33"/>
      <c r="G22" s="33"/>
      <c r="H22" t="str">
        <f t="shared" si="0"/>
        <v/>
      </c>
      <c r="J22" t="str">
        <f>IF(D22="","",DATEDIF(D22,Categories!$A$5,"Y"))</f>
        <v/>
      </c>
      <c r="K22" t="str">
        <f>IF($J22="","",IF(VLOOKUP(($J22&amp;$C22),Categories!$F:$N,2,FALSE)=0,"",VLOOKUP(($J22&amp;$C22),Categories!$F:$N,2,FALSE)))</f>
        <v/>
      </c>
      <c r="L22" t="str">
        <f>IF($J22="","",IF(VLOOKUP(($J22&amp;$C22),Categories!$F:$N,3,FALSE)=0,"",VLOOKUP(($J22&amp;$C22),Categories!$F:$N,3,FALSE)))</f>
        <v/>
      </c>
      <c r="M22" t="str">
        <f>IF($J22="","",IF(VLOOKUP(($J22&amp;$C22),Categories!$F:$N,4,FALSE)=0,"",VLOOKUP(($J22&amp;$C22),Categories!$F:$N,4,FALSE)))</f>
        <v/>
      </c>
      <c r="N22" t="str">
        <f>IF($J22="","",IF(VLOOKUP(($J22&amp;$C22),Categories!$F:$N,5,FALSE)=0,"",VLOOKUP(($J22&amp;$C22),Categories!$F:$N,5,FALSE)))</f>
        <v/>
      </c>
      <c r="O22" t="str">
        <f>IF($J22="","",IF(VLOOKUP(($J22&amp;$C22),Categories!$F:$N,6,FALSE)=0,"",VLOOKUP(($J22&amp;$C22),Categories!$F:$N,6,FALSE)))</f>
        <v/>
      </c>
      <c r="P22" t="str">
        <f>IF($J22="","",IF(VLOOKUP(($J22&amp;$C22),Categories!$F:$N,7,FALSE)=0,"",VLOOKUP(($J22&amp;$C22),Categories!$F:$N,7,FALSE)))</f>
        <v/>
      </c>
      <c r="Q22" t="str">
        <f>IF($J22="","",IF(VLOOKUP(($J22&amp;$C22),Categories!$F:$N,8,FALSE)=0,"",VLOOKUP(($J22&amp;$C22),Categories!$F:$N,8,FALSE)))</f>
        <v/>
      </c>
      <c r="R22" t="str">
        <f>IF($J22="","",IF(VLOOKUP(($J22&amp;$C22),Categories!$F:$N,9,FALSE)=0,"",VLOOKUP(($J22&amp;$C22),Categories!$F:$N,9,FALSE)))</f>
        <v/>
      </c>
    </row>
    <row r="23" spans="2:18">
      <c r="B23" s="33"/>
      <c r="C23" s="33"/>
      <c r="D23" s="89"/>
      <c r="E23" s="93"/>
      <c r="F23" s="33"/>
      <c r="G23" s="33"/>
      <c r="H23" t="str">
        <f t="shared" si="0"/>
        <v/>
      </c>
      <c r="J23" t="str">
        <f>IF(D23="","",DATEDIF(D23,Categories!$A$5,"Y"))</f>
        <v/>
      </c>
      <c r="K23" t="str">
        <f>IF($J23="","",IF(VLOOKUP(($J23&amp;$C23),Categories!$F:$N,2,FALSE)=0,"",VLOOKUP(($J23&amp;$C23),Categories!$F:$N,2,FALSE)))</f>
        <v/>
      </c>
      <c r="L23" t="str">
        <f>IF($J23="","",IF(VLOOKUP(($J23&amp;$C23),Categories!$F:$N,3,FALSE)=0,"",VLOOKUP(($J23&amp;$C23),Categories!$F:$N,3,FALSE)))</f>
        <v/>
      </c>
      <c r="M23" t="str">
        <f>IF($J23="","",IF(VLOOKUP(($J23&amp;$C23),Categories!$F:$N,4,FALSE)=0,"",VLOOKUP(($J23&amp;$C23),Categories!$F:$N,4,FALSE)))</f>
        <v/>
      </c>
      <c r="N23" t="str">
        <f>IF($J23="","",IF(VLOOKUP(($J23&amp;$C23),Categories!$F:$N,5,FALSE)=0,"",VLOOKUP(($J23&amp;$C23),Categories!$F:$N,5,FALSE)))</f>
        <v/>
      </c>
      <c r="O23" t="str">
        <f>IF($J23="","",IF(VLOOKUP(($J23&amp;$C23),Categories!$F:$N,6,FALSE)=0,"",VLOOKUP(($J23&amp;$C23),Categories!$F:$N,6,FALSE)))</f>
        <v/>
      </c>
      <c r="P23" t="str">
        <f>IF($J23="","",IF(VLOOKUP(($J23&amp;$C23),Categories!$F:$N,7,FALSE)=0,"",VLOOKUP(($J23&amp;$C23),Categories!$F:$N,7,FALSE)))</f>
        <v/>
      </c>
      <c r="Q23" t="str">
        <f>IF($J23="","",IF(VLOOKUP(($J23&amp;$C23),Categories!$F:$N,8,FALSE)=0,"",VLOOKUP(($J23&amp;$C23),Categories!$F:$N,8,FALSE)))</f>
        <v/>
      </c>
      <c r="R23" t="str">
        <f>IF($J23="","",IF(VLOOKUP(($J23&amp;$C23),Categories!$F:$N,9,FALSE)=0,"",VLOOKUP(($J23&amp;$C23),Categories!$F:$N,9,FALSE)))</f>
        <v/>
      </c>
    </row>
    <row r="24" spans="2:18">
      <c r="B24" s="33"/>
      <c r="C24" s="33"/>
      <c r="D24" s="89"/>
      <c r="E24" s="93"/>
      <c r="F24" s="33"/>
      <c r="G24" s="33"/>
      <c r="H24" t="str">
        <f t="shared" si="0"/>
        <v/>
      </c>
      <c r="J24" t="str">
        <f>IF(D24="","",DATEDIF(D24,Categories!$A$5,"Y"))</f>
        <v/>
      </c>
      <c r="K24" t="str">
        <f>IF($J24="","",IF(VLOOKUP(($J24&amp;$C24),Categories!$F:$N,2,FALSE)=0,"",VLOOKUP(($J24&amp;$C24),Categories!$F:$N,2,FALSE)))</f>
        <v/>
      </c>
      <c r="L24" t="str">
        <f>IF($J24="","",IF(VLOOKUP(($J24&amp;$C24),Categories!$F:$N,3,FALSE)=0,"",VLOOKUP(($J24&amp;$C24),Categories!$F:$N,3,FALSE)))</f>
        <v/>
      </c>
      <c r="M24" t="str">
        <f>IF($J24="","",IF(VLOOKUP(($J24&amp;$C24),Categories!$F:$N,4,FALSE)=0,"",VLOOKUP(($J24&amp;$C24),Categories!$F:$N,4,FALSE)))</f>
        <v/>
      </c>
      <c r="N24" t="str">
        <f>IF($J24="","",IF(VLOOKUP(($J24&amp;$C24),Categories!$F:$N,5,FALSE)=0,"",VLOOKUP(($J24&amp;$C24),Categories!$F:$N,5,FALSE)))</f>
        <v/>
      </c>
      <c r="O24" t="str">
        <f>IF($J24="","",IF(VLOOKUP(($J24&amp;$C24),Categories!$F:$N,6,FALSE)=0,"",VLOOKUP(($J24&amp;$C24),Categories!$F:$N,6,FALSE)))</f>
        <v/>
      </c>
      <c r="P24" t="str">
        <f>IF($J24="","",IF(VLOOKUP(($J24&amp;$C24),Categories!$F:$N,7,FALSE)=0,"",VLOOKUP(($J24&amp;$C24),Categories!$F:$N,7,FALSE)))</f>
        <v/>
      </c>
      <c r="Q24" t="str">
        <f>IF($J24="","",IF(VLOOKUP(($J24&amp;$C24),Categories!$F:$N,8,FALSE)=0,"",VLOOKUP(($J24&amp;$C24),Categories!$F:$N,8,FALSE)))</f>
        <v/>
      </c>
      <c r="R24" t="str">
        <f>IF($J24="","",IF(VLOOKUP(($J24&amp;$C24),Categories!$F:$N,9,FALSE)=0,"",VLOOKUP(($J24&amp;$C24),Categories!$F:$N,9,FALSE)))</f>
        <v/>
      </c>
    </row>
    <row r="25" spans="2:18">
      <c r="B25" s="33"/>
      <c r="C25" s="33"/>
      <c r="D25" s="89"/>
      <c r="E25" s="93"/>
      <c r="F25" s="33"/>
      <c r="G25" s="33"/>
      <c r="H25" t="str">
        <f>IF(G25="","",#REF!&amp;G25)</f>
        <v/>
      </c>
      <c r="J25" t="e">
        <f>IF(#REF!="","",DATEDIF(#REF!,Categories!$A$5,"Y"))</f>
        <v>#REF!</v>
      </c>
      <c r="K25" t="e">
        <f>IF($J25="","",IF(VLOOKUP(($J25&amp;#REF!),Categories!$F:$N,2,FALSE)=0,"",VLOOKUP(($J25&amp;#REF!),Categories!$F:$N,2,FALSE)))</f>
        <v>#REF!</v>
      </c>
      <c r="L25" t="e">
        <f>IF($J25="","",IF(VLOOKUP(($J25&amp;#REF!),Categories!$F:$N,3,FALSE)=0,"",VLOOKUP(($J25&amp;#REF!),Categories!$F:$N,3,FALSE)))</f>
        <v>#REF!</v>
      </c>
      <c r="M25" t="e">
        <f>IF($J25="","",IF(VLOOKUP(($J25&amp;#REF!),Categories!$F:$N,4,FALSE)=0,"",VLOOKUP(($J25&amp;#REF!),Categories!$F:$N,4,FALSE)))</f>
        <v>#REF!</v>
      </c>
      <c r="N25" t="e">
        <f>IF($J25="","",IF(VLOOKUP(($J25&amp;#REF!),Categories!$F:$N,5,FALSE)=0,"",VLOOKUP(($J25&amp;#REF!),Categories!$F:$N,5,FALSE)))</f>
        <v>#REF!</v>
      </c>
      <c r="O25" t="e">
        <f>IF($J25="","",IF(VLOOKUP(($J25&amp;#REF!),Categories!$F:$N,6,FALSE)=0,"",VLOOKUP(($J25&amp;#REF!),Categories!$F:$N,6,FALSE)))</f>
        <v>#REF!</v>
      </c>
      <c r="P25" t="e">
        <f>IF($J25="","",IF(VLOOKUP(($J25&amp;#REF!),Categories!$F:$N,7,FALSE)=0,"",VLOOKUP(($J25&amp;#REF!),Categories!$F:$N,7,FALSE)))</f>
        <v>#REF!</v>
      </c>
      <c r="Q25" t="e">
        <f>IF($J25="","",IF(VLOOKUP(($J25&amp;#REF!),Categories!$F:$N,8,FALSE)=0,"",VLOOKUP(($J25&amp;#REF!),Categories!$F:$N,8,FALSE)))</f>
        <v>#REF!</v>
      </c>
      <c r="R25" t="e">
        <f>IF($J25="","",IF(VLOOKUP(($J25&amp;#REF!),Categories!$F:$N,9,FALSE)=0,"",VLOOKUP(($J25&amp;#REF!),Categories!$F:$N,9,FALSE)))</f>
        <v>#REF!</v>
      </c>
    </row>
    <row r="26" spans="2:18">
      <c r="B26" s="33"/>
      <c r="C26" s="33"/>
      <c r="D26" s="89"/>
      <c r="E26" s="93"/>
      <c r="F26" s="33"/>
      <c r="G26" s="33"/>
      <c r="H26" t="str">
        <f t="shared" si="0"/>
        <v/>
      </c>
      <c r="J26" t="str">
        <f>IF(D26="","",DATEDIF(D26,Categories!$A$5,"Y"))</f>
        <v/>
      </c>
      <c r="K26" t="str">
        <f>IF($J26="","",IF(VLOOKUP(($J26&amp;$C26),Categories!$F:$N,2,FALSE)=0,"",VLOOKUP(($J26&amp;$C26),Categories!$F:$N,2,FALSE)))</f>
        <v/>
      </c>
      <c r="L26" t="str">
        <f>IF($J26="","",IF(VLOOKUP(($J26&amp;$C26),Categories!$F:$N,3,FALSE)=0,"",VLOOKUP(($J26&amp;$C26),Categories!$F:$N,3,FALSE)))</f>
        <v/>
      </c>
      <c r="M26" t="str">
        <f>IF($J26="","",IF(VLOOKUP(($J26&amp;$C26),Categories!$F:$N,4,FALSE)=0,"",VLOOKUP(($J26&amp;$C26),Categories!$F:$N,4,FALSE)))</f>
        <v/>
      </c>
      <c r="N26" t="str">
        <f>IF($J26="","",IF(VLOOKUP(($J26&amp;$C26),Categories!$F:$N,5,FALSE)=0,"",VLOOKUP(($J26&amp;$C26),Categories!$F:$N,5,FALSE)))</f>
        <v/>
      </c>
      <c r="O26" t="str">
        <f>IF($J26="","",IF(VLOOKUP(($J26&amp;$C26),Categories!$F:$N,6,FALSE)=0,"",VLOOKUP(($J26&amp;$C26),Categories!$F:$N,6,FALSE)))</f>
        <v/>
      </c>
      <c r="P26" t="str">
        <f>IF($J26="","",IF(VLOOKUP(($J26&amp;$C26),Categories!$F:$N,7,FALSE)=0,"",VLOOKUP(($J26&amp;$C26),Categories!$F:$N,7,FALSE)))</f>
        <v/>
      </c>
      <c r="Q26" t="str">
        <f>IF($J26="","",IF(VLOOKUP(($J26&amp;$C26),Categories!$F:$N,8,FALSE)=0,"",VLOOKUP(($J26&amp;$C26),Categories!$F:$N,8,FALSE)))</f>
        <v/>
      </c>
      <c r="R26" t="str">
        <f>IF($J26="","",IF(VLOOKUP(($J26&amp;$C26),Categories!$F:$N,9,FALSE)=0,"",VLOOKUP(($J26&amp;$C26),Categories!$F:$N,9,FALSE)))</f>
        <v/>
      </c>
    </row>
    <row r="27" spans="2:18">
      <c r="B27" s="33"/>
      <c r="C27" s="33"/>
      <c r="D27" s="89"/>
      <c r="E27" s="93"/>
      <c r="F27" s="33"/>
      <c r="G27" s="33"/>
      <c r="H27" t="str">
        <f t="shared" si="0"/>
        <v/>
      </c>
      <c r="J27" t="str">
        <f>IF(D27="","",DATEDIF(D27,Categories!$A$5,"Y"))</f>
        <v/>
      </c>
      <c r="K27" t="str">
        <f>IF($J27="","",IF(VLOOKUP(($J27&amp;$C27),Categories!$F:$N,2,FALSE)=0,"",VLOOKUP(($J27&amp;$C27),Categories!$F:$N,2,FALSE)))</f>
        <v/>
      </c>
      <c r="L27" t="str">
        <f>IF($J27="","",IF(VLOOKUP(($J27&amp;$C27),Categories!$F:$N,3,FALSE)=0,"",VLOOKUP(($J27&amp;$C27),Categories!$F:$N,3,FALSE)))</f>
        <v/>
      </c>
      <c r="M27" t="str">
        <f>IF($J27="","",IF(VLOOKUP(($J27&amp;$C27),Categories!$F:$N,4,FALSE)=0,"",VLOOKUP(($J27&amp;$C27),Categories!$F:$N,4,FALSE)))</f>
        <v/>
      </c>
      <c r="N27" t="str">
        <f>IF($J27="","",IF(VLOOKUP(($J27&amp;$C27),Categories!$F:$N,5,FALSE)=0,"",VLOOKUP(($J27&amp;$C27),Categories!$F:$N,5,FALSE)))</f>
        <v/>
      </c>
      <c r="O27" t="str">
        <f>IF($J27="","",IF(VLOOKUP(($J27&amp;$C27),Categories!$F:$N,6,FALSE)=0,"",VLOOKUP(($J27&amp;$C27),Categories!$F:$N,6,FALSE)))</f>
        <v/>
      </c>
      <c r="P27" t="str">
        <f>IF($J27="","",IF(VLOOKUP(($J27&amp;$C27),Categories!$F:$N,7,FALSE)=0,"",VLOOKUP(($J27&amp;$C27),Categories!$F:$N,7,FALSE)))</f>
        <v/>
      </c>
      <c r="Q27" t="str">
        <f>IF($J27="","",IF(VLOOKUP(($J27&amp;$C27),Categories!$F:$N,8,FALSE)=0,"",VLOOKUP(($J27&amp;$C27),Categories!$F:$N,8,FALSE)))</f>
        <v/>
      </c>
      <c r="R27" t="str">
        <f>IF($J27="","",IF(VLOOKUP(($J27&amp;$C27),Categories!$F:$N,9,FALSE)=0,"",VLOOKUP(($J27&amp;$C27),Categories!$F:$N,9,FALSE)))</f>
        <v/>
      </c>
    </row>
    <row r="28" spans="2:18">
      <c r="B28" s="33"/>
      <c r="C28" s="33"/>
      <c r="D28" s="89"/>
      <c r="E28" s="93"/>
      <c r="F28" s="33"/>
      <c r="G28" s="33"/>
      <c r="H28" t="str">
        <f t="shared" si="0"/>
        <v/>
      </c>
      <c r="J28" t="str">
        <f>IF(D28="","",DATEDIF(D28,Categories!$A$5,"Y"))</f>
        <v/>
      </c>
      <c r="K28" t="str">
        <f>IF($J28="","",IF(VLOOKUP(($J28&amp;$C28),Categories!$F:$N,2,FALSE)=0,"",VLOOKUP(($J28&amp;$C28),Categories!$F:$N,2,FALSE)))</f>
        <v/>
      </c>
      <c r="L28" t="str">
        <f>IF($J28="","",IF(VLOOKUP(($J28&amp;$C28),Categories!$F:$N,3,FALSE)=0,"",VLOOKUP(($J28&amp;$C28),Categories!$F:$N,3,FALSE)))</f>
        <v/>
      </c>
      <c r="M28" t="str">
        <f>IF($J28="","",IF(VLOOKUP(($J28&amp;$C28),Categories!$F:$N,4,FALSE)=0,"",VLOOKUP(($J28&amp;$C28),Categories!$F:$N,4,FALSE)))</f>
        <v/>
      </c>
      <c r="N28" t="str">
        <f>IF($J28="","",IF(VLOOKUP(($J28&amp;$C28),Categories!$F:$N,5,FALSE)=0,"",VLOOKUP(($J28&amp;$C28),Categories!$F:$N,5,FALSE)))</f>
        <v/>
      </c>
      <c r="O28" t="str">
        <f>IF($J28="","",IF(VLOOKUP(($J28&amp;$C28),Categories!$F:$N,6,FALSE)=0,"",VLOOKUP(($J28&amp;$C28),Categories!$F:$N,6,FALSE)))</f>
        <v/>
      </c>
      <c r="P28" t="str">
        <f>IF($J28="","",IF(VLOOKUP(($J28&amp;$C28),Categories!$F:$N,7,FALSE)=0,"",VLOOKUP(($J28&amp;$C28),Categories!$F:$N,7,FALSE)))</f>
        <v/>
      </c>
      <c r="Q28" t="str">
        <f>IF($J28="","",IF(VLOOKUP(($J28&amp;$C28),Categories!$F:$N,8,FALSE)=0,"",VLOOKUP(($J28&amp;$C28),Categories!$F:$N,8,FALSE)))</f>
        <v/>
      </c>
      <c r="R28" t="str">
        <f>IF($J28="","",IF(VLOOKUP(($J28&amp;$C28),Categories!$F:$N,9,FALSE)=0,"",VLOOKUP(($J28&amp;$C28),Categories!$F:$N,9,FALSE)))</f>
        <v/>
      </c>
    </row>
    <row r="29" spans="2:18">
      <c r="B29" s="33"/>
      <c r="C29" s="33"/>
      <c r="D29" s="89"/>
      <c r="E29" s="33"/>
      <c r="F29" s="33"/>
      <c r="G29" s="33"/>
      <c r="H29" t="str">
        <f t="shared" si="0"/>
        <v/>
      </c>
      <c r="J29" t="str">
        <f>IF(D29="","",DATEDIF(D29,Categories!$A$5,"Y"))</f>
        <v/>
      </c>
      <c r="K29" t="str">
        <f>IF($J29="","",IF(VLOOKUP(($J29&amp;$C29),Categories!$F:$N,2,FALSE)=0,"",VLOOKUP(($J29&amp;$C29),Categories!$F:$N,2,FALSE)))</f>
        <v/>
      </c>
      <c r="L29" t="str">
        <f>IF($J29="","",IF(VLOOKUP(($J29&amp;$C29),Categories!$F:$N,3,FALSE)=0,"",VLOOKUP(($J29&amp;$C29),Categories!$F:$N,3,FALSE)))</f>
        <v/>
      </c>
      <c r="M29" t="str">
        <f>IF($J29="","",IF(VLOOKUP(($J29&amp;$C29),Categories!$F:$N,4,FALSE)=0,"",VLOOKUP(($J29&amp;$C29),Categories!$F:$N,4,FALSE)))</f>
        <v/>
      </c>
      <c r="N29" t="str">
        <f>IF($J29="","",IF(VLOOKUP(($J29&amp;$C29),Categories!$F:$N,5,FALSE)=0,"",VLOOKUP(($J29&amp;$C29),Categories!$F:$N,5,FALSE)))</f>
        <v/>
      </c>
      <c r="O29" t="str">
        <f>IF($J29="","",IF(VLOOKUP(($J29&amp;$C29),Categories!$F:$N,6,FALSE)=0,"",VLOOKUP(($J29&amp;$C29),Categories!$F:$N,6,FALSE)))</f>
        <v/>
      </c>
      <c r="P29" t="str">
        <f>IF($J29="","",IF(VLOOKUP(($J29&amp;$C29),Categories!$F:$N,7,FALSE)=0,"",VLOOKUP(($J29&amp;$C29),Categories!$F:$N,7,FALSE)))</f>
        <v/>
      </c>
      <c r="Q29" t="str">
        <f>IF($J29="","",IF(VLOOKUP(($J29&amp;$C29),Categories!$F:$N,8,FALSE)=0,"",VLOOKUP(($J29&amp;$C29),Categories!$F:$N,8,FALSE)))</f>
        <v/>
      </c>
      <c r="R29" t="str">
        <f>IF($J29="","",IF(VLOOKUP(($J29&amp;$C29),Categories!$F:$N,9,FALSE)=0,"",VLOOKUP(($J29&amp;$C29),Categories!$F:$N,9,FALSE)))</f>
        <v/>
      </c>
    </row>
    <row r="30" spans="2:18">
      <c r="B30" s="33"/>
      <c r="C30" s="33"/>
      <c r="D30" s="89"/>
      <c r="E30" s="93"/>
      <c r="F30" s="33"/>
      <c r="G30" s="33"/>
      <c r="H30" t="str">
        <f t="shared" si="0"/>
        <v/>
      </c>
      <c r="J30" t="str">
        <f>IF(D30="","",DATEDIF(D30,Categories!$A$5,"Y"))</f>
        <v/>
      </c>
      <c r="K30" t="str">
        <f>IF($J30="","",IF(VLOOKUP(($J30&amp;$C30),Categories!$F:$N,2,FALSE)=0,"",VLOOKUP(($J30&amp;$C30),Categories!$F:$N,2,FALSE)))</f>
        <v/>
      </c>
      <c r="L30" t="str">
        <f>IF($J30="","",IF(VLOOKUP(($J30&amp;$C30),Categories!$F:$N,3,FALSE)=0,"",VLOOKUP(($J30&amp;$C30),Categories!$F:$N,3,FALSE)))</f>
        <v/>
      </c>
      <c r="M30" t="str">
        <f>IF($J30="","",IF(VLOOKUP(($J30&amp;$C30),Categories!$F:$N,4,FALSE)=0,"",VLOOKUP(($J30&amp;$C30),Categories!$F:$N,4,FALSE)))</f>
        <v/>
      </c>
      <c r="N30" t="str">
        <f>IF($J30="","",IF(VLOOKUP(($J30&amp;$C30),Categories!$F:$N,5,FALSE)=0,"",VLOOKUP(($J30&amp;$C30),Categories!$F:$N,5,FALSE)))</f>
        <v/>
      </c>
      <c r="O30" t="str">
        <f>IF($J30="","",IF(VLOOKUP(($J30&amp;$C30),Categories!$F:$N,6,FALSE)=0,"",VLOOKUP(($J30&amp;$C30),Categories!$F:$N,6,FALSE)))</f>
        <v/>
      </c>
      <c r="P30" t="str">
        <f>IF($J30="","",IF(VLOOKUP(($J30&amp;$C30),Categories!$F:$N,7,FALSE)=0,"",VLOOKUP(($J30&amp;$C30),Categories!$F:$N,7,FALSE)))</f>
        <v/>
      </c>
      <c r="Q30" t="str">
        <f>IF($J30="","",IF(VLOOKUP(($J30&amp;$C30),Categories!$F:$N,8,FALSE)=0,"",VLOOKUP(($J30&amp;$C30),Categories!$F:$N,8,FALSE)))</f>
        <v/>
      </c>
      <c r="R30" t="str">
        <f>IF($J30="","",IF(VLOOKUP(($J30&amp;$C30),Categories!$F:$N,9,FALSE)=0,"",VLOOKUP(($J30&amp;$C30),Categories!$F:$N,9,FALSE)))</f>
        <v/>
      </c>
    </row>
    <row r="31" spans="2:18">
      <c r="B31" s="33"/>
      <c r="C31" s="33"/>
      <c r="D31" s="89"/>
      <c r="E31" s="93"/>
      <c r="F31" s="33"/>
      <c r="G31" s="33"/>
      <c r="H31" t="str">
        <f t="shared" si="0"/>
        <v/>
      </c>
      <c r="J31" t="str">
        <f>IF(D31="","",DATEDIF(D31,Categories!$A$5,"Y"))</f>
        <v/>
      </c>
      <c r="K31" t="str">
        <f>IF($J31="","",IF(VLOOKUP(($J31&amp;$C31),Categories!$F:$N,2,FALSE)=0,"",VLOOKUP(($J31&amp;$C31),Categories!$F:$N,2,FALSE)))</f>
        <v/>
      </c>
      <c r="L31" t="str">
        <f>IF($J31="","",IF(VLOOKUP(($J31&amp;$C31),Categories!$F:$N,3,FALSE)=0,"",VLOOKUP(($J31&amp;$C31),Categories!$F:$N,3,FALSE)))</f>
        <v/>
      </c>
      <c r="M31" t="str">
        <f>IF($J31="","",IF(VLOOKUP(($J31&amp;$C31),Categories!$F:$N,4,FALSE)=0,"",VLOOKUP(($J31&amp;$C31),Categories!$F:$N,4,FALSE)))</f>
        <v/>
      </c>
      <c r="N31" t="str">
        <f>IF($J31="","",IF(VLOOKUP(($J31&amp;$C31),Categories!$F:$N,5,FALSE)=0,"",VLOOKUP(($J31&amp;$C31),Categories!$F:$N,5,FALSE)))</f>
        <v/>
      </c>
      <c r="O31" t="str">
        <f>IF($J31="","",IF(VLOOKUP(($J31&amp;$C31),Categories!$F:$N,6,FALSE)=0,"",VLOOKUP(($J31&amp;$C31),Categories!$F:$N,6,FALSE)))</f>
        <v/>
      </c>
      <c r="P31" t="str">
        <f>IF($J31="","",IF(VLOOKUP(($J31&amp;$C31),Categories!$F:$N,7,FALSE)=0,"",VLOOKUP(($J31&amp;$C31),Categories!$F:$N,7,FALSE)))</f>
        <v/>
      </c>
      <c r="Q31" t="str">
        <f>IF($J31="","",IF(VLOOKUP(($J31&amp;$C31),Categories!$F:$N,8,FALSE)=0,"",VLOOKUP(($J31&amp;$C31),Categories!$F:$N,8,FALSE)))</f>
        <v/>
      </c>
      <c r="R31" t="str">
        <f>IF($J31="","",IF(VLOOKUP(($J31&amp;$C31),Categories!$F:$N,9,FALSE)=0,"",VLOOKUP(($J31&amp;$C31),Categories!$F:$N,9,FALSE)))</f>
        <v/>
      </c>
    </row>
    <row r="32" spans="2:18">
      <c r="B32" s="33"/>
      <c r="C32" s="33"/>
      <c r="D32" s="89"/>
      <c r="E32" s="93"/>
      <c r="F32" s="33"/>
      <c r="G32" s="33"/>
      <c r="H32" t="str">
        <f t="shared" si="0"/>
        <v/>
      </c>
      <c r="J32" t="str">
        <f>IF(D32="","",DATEDIF(D32,Categories!$A$5,"Y"))</f>
        <v/>
      </c>
      <c r="K32" t="str">
        <f>IF($J32="","",IF(VLOOKUP(($J32&amp;$C32),Categories!$F:$N,2,FALSE)=0,"",VLOOKUP(($J32&amp;$C32),Categories!$F:$N,2,FALSE)))</f>
        <v/>
      </c>
      <c r="L32" t="str">
        <f>IF($J32="","",IF(VLOOKUP(($J32&amp;$C32),Categories!$F:$N,3,FALSE)=0,"",VLOOKUP(($J32&amp;$C32),Categories!$F:$N,3,FALSE)))</f>
        <v/>
      </c>
      <c r="M32" t="str">
        <f>IF($J32="","",IF(VLOOKUP(($J32&amp;$C32),Categories!$F:$N,4,FALSE)=0,"",VLOOKUP(($J32&amp;$C32),Categories!$F:$N,4,FALSE)))</f>
        <v/>
      </c>
      <c r="N32" t="str">
        <f>IF($J32="","",IF(VLOOKUP(($J32&amp;$C32),Categories!$F:$N,5,FALSE)=0,"",VLOOKUP(($J32&amp;$C32),Categories!$F:$N,5,FALSE)))</f>
        <v/>
      </c>
      <c r="O32" t="str">
        <f>IF($J32="","",IF(VLOOKUP(($J32&amp;$C32),Categories!$F:$N,6,FALSE)=0,"",VLOOKUP(($J32&amp;$C32),Categories!$F:$N,6,FALSE)))</f>
        <v/>
      </c>
      <c r="P32" t="str">
        <f>IF($J32="","",IF(VLOOKUP(($J32&amp;$C32),Categories!$F:$N,7,FALSE)=0,"",VLOOKUP(($J32&amp;$C32),Categories!$F:$N,7,FALSE)))</f>
        <v/>
      </c>
      <c r="Q32" t="str">
        <f>IF($J32="","",IF(VLOOKUP(($J32&amp;$C32),Categories!$F:$N,8,FALSE)=0,"",VLOOKUP(($J32&amp;$C32),Categories!$F:$N,8,FALSE)))</f>
        <v/>
      </c>
      <c r="R32" t="str">
        <f>IF($J32="","",IF(VLOOKUP(($J32&amp;$C32),Categories!$F:$N,9,FALSE)=0,"",VLOOKUP(($J32&amp;$C32),Categories!$F:$N,9,FALSE)))</f>
        <v/>
      </c>
    </row>
    <row r="33" spans="2:18">
      <c r="B33" s="33"/>
      <c r="C33" s="33"/>
      <c r="D33" s="89"/>
      <c r="E33" s="93"/>
      <c r="F33" s="33"/>
      <c r="G33" s="33"/>
      <c r="H33" t="str">
        <f t="shared" si="0"/>
        <v/>
      </c>
      <c r="J33" t="str">
        <f>IF(D33="","",DATEDIF(D33,Categories!$A$5,"Y"))</f>
        <v/>
      </c>
      <c r="K33" t="str">
        <f>IF($J33="","",IF(VLOOKUP(($J33&amp;$C33),Categories!$F:$N,2,FALSE)=0,"",VLOOKUP(($J33&amp;$C33),Categories!$F:$N,2,FALSE)))</f>
        <v/>
      </c>
      <c r="L33" t="str">
        <f>IF($J33="","",IF(VLOOKUP(($J33&amp;$C33),Categories!$F:$N,3,FALSE)=0,"",VLOOKUP(($J33&amp;$C33),Categories!$F:$N,3,FALSE)))</f>
        <v/>
      </c>
      <c r="M33" t="str">
        <f>IF($J33="","",IF(VLOOKUP(($J33&amp;$C33),Categories!$F:$N,4,FALSE)=0,"",VLOOKUP(($J33&amp;$C33),Categories!$F:$N,4,FALSE)))</f>
        <v/>
      </c>
      <c r="N33" t="str">
        <f>IF($J33="","",IF(VLOOKUP(($J33&amp;$C33),Categories!$F:$N,5,FALSE)=0,"",VLOOKUP(($J33&amp;$C33),Categories!$F:$N,5,FALSE)))</f>
        <v/>
      </c>
      <c r="O33" t="str">
        <f>IF($J33="","",IF(VLOOKUP(($J33&amp;$C33),Categories!$F:$N,6,FALSE)=0,"",VLOOKUP(($J33&amp;$C33),Categories!$F:$N,6,FALSE)))</f>
        <v/>
      </c>
      <c r="P33" t="str">
        <f>IF($J33="","",IF(VLOOKUP(($J33&amp;$C33),Categories!$F:$N,7,FALSE)=0,"",VLOOKUP(($J33&amp;$C33),Categories!$F:$N,7,FALSE)))</f>
        <v/>
      </c>
      <c r="Q33" t="str">
        <f>IF($J33="","",IF(VLOOKUP(($J33&amp;$C33),Categories!$F:$N,8,FALSE)=0,"",VLOOKUP(($J33&amp;$C33),Categories!$F:$N,8,FALSE)))</f>
        <v/>
      </c>
      <c r="R33" t="str">
        <f>IF($J33="","",IF(VLOOKUP(($J33&amp;$C33),Categories!$F:$N,9,FALSE)=0,"",VLOOKUP(($J33&amp;$C33),Categories!$F:$N,9,FALSE)))</f>
        <v/>
      </c>
    </row>
    <row r="34" spans="2:18">
      <c r="B34" s="33"/>
      <c r="C34" s="33"/>
      <c r="D34" s="89"/>
      <c r="E34" s="93"/>
      <c r="F34" s="33"/>
      <c r="G34" s="33"/>
      <c r="H34" t="str">
        <f t="shared" si="0"/>
        <v/>
      </c>
      <c r="J34" t="str">
        <f>IF(D34="","",DATEDIF(D34,Categories!$A$5,"Y"))</f>
        <v/>
      </c>
      <c r="K34" t="str">
        <f>IF($J34="","",IF(VLOOKUP(($J34&amp;$C34),Categories!$F:$N,2,FALSE)=0,"",VLOOKUP(($J34&amp;$C34),Categories!$F:$N,2,FALSE)))</f>
        <v/>
      </c>
      <c r="L34" t="str">
        <f>IF($J34="","",IF(VLOOKUP(($J34&amp;$C34),Categories!$F:$N,3,FALSE)=0,"",VLOOKUP(($J34&amp;$C34),Categories!$F:$N,3,FALSE)))</f>
        <v/>
      </c>
      <c r="M34" t="str">
        <f>IF($J34="","",IF(VLOOKUP(($J34&amp;$C34),Categories!$F:$N,4,FALSE)=0,"",VLOOKUP(($J34&amp;$C34),Categories!$F:$N,4,FALSE)))</f>
        <v/>
      </c>
      <c r="N34" t="str">
        <f>IF($J34="","",IF(VLOOKUP(($J34&amp;$C34),Categories!$F:$N,5,FALSE)=0,"",VLOOKUP(($J34&amp;$C34),Categories!$F:$N,5,FALSE)))</f>
        <v/>
      </c>
      <c r="O34" t="str">
        <f>IF($J34="","",IF(VLOOKUP(($J34&amp;$C34),Categories!$F:$N,6,FALSE)=0,"",VLOOKUP(($J34&amp;$C34),Categories!$F:$N,6,FALSE)))</f>
        <v/>
      </c>
      <c r="P34" t="str">
        <f>IF($J34="","",IF(VLOOKUP(($J34&amp;$C34),Categories!$F:$N,7,FALSE)=0,"",VLOOKUP(($J34&amp;$C34),Categories!$F:$N,7,FALSE)))</f>
        <v/>
      </c>
      <c r="Q34" t="str">
        <f>IF($J34="","",IF(VLOOKUP(($J34&amp;$C34),Categories!$F:$N,8,FALSE)=0,"",VLOOKUP(($J34&amp;$C34),Categories!$F:$N,8,FALSE)))</f>
        <v/>
      </c>
      <c r="R34" t="str">
        <f>IF($J34="","",IF(VLOOKUP(($J34&amp;$C34),Categories!$F:$N,9,FALSE)=0,"",VLOOKUP(($J34&amp;$C34),Categories!$F:$N,9,FALSE)))</f>
        <v/>
      </c>
    </row>
    <row r="35" spans="2:18">
      <c r="B35" s="33"/>
      <c r="C35" s="33"/>
      <c r="D35" s="89"/>
      <c r="E35" s="93"/>
      <c r="F35" s="33"/>
      <c r="G35" s="33"/>
      <c r="H35" t="str">
        <f t="shared" si="0"/>
        <v/>
      </c>
      <c r="J35" t="str">
        <f>IF(D35="","",DATEDIF(D35,Categories!$A$5,"Y"))</f>
        <v/>
      </c>
      <c r="K35" t="str">
        <f>IF($J35="","",IF(VLOOKUP(($J35&amp;$C35),Categories!$F:$N,2,FALSE)=0,"",VLOOKUP(($J35&amp;$C35),Categories!$F:$N,2,FALSE)))</f>
        <v/>
      </c>
      <c r="L35" t="str">
        <f>IF($J35="","",IF(VLOOKUP(($J35&amp;$C35),Categories!$F:$N,3,FALSE)=0,"",VLOOKUP(($J35&amp;$C35),Categories!$F:$N,3,FALSE)))</f>
        <v/>
      </c>
      <c r="M35" t="str">
        <f>IF($J35="","",IF(VLOOKUP(($J35&amp;$C35),Categories!$F:$N,4,FALSE)=0,"",VLOOKUP(($J35&amp;$C35),Categories!$F:$N,4,FALSE)))</f>
        <v/>
      </c>
      <c r="N35" t="str">
        <f>IF($J35="","",IF(VLOOKUP(($J35&amp;$C35),Categories!$F:$N,5,FALSE)=0,"",VLOOKUP(($J35&amp;$C35),Categories!$F:$N,5,FALSE)))</f>
        <v/>
      </c>
      <c r="O35" t="str">
        <f>IF($J35="","",IF(VLOOKUP(($J35&amp;$C35),Categories!$F:$N,6,FALSE)=0,"",VLOOKUP(($J35&amp;$C35),Categories!$F:$N,6,FALSE)))</f>
        <v/>
      </c>
      <c r="P35" t="str">
        <f>IF($J35="","",IF(VLOOKUP(($J35&amp;$C35),Categories!$F:$N,7,FALSE)=0,"",VLOOKUP(($J35&amp;$C35),Categories!$F:$N,7,FALSE)))</f>
        <v/>
      </c>
      <c r="Q35" t="str">
        <f>IF($J35="","",IF(VLOOKUP(($J35&amp;$C35),Categories!$F:$N,8,FALSE)=0,"",VLOOKUP(($J35&amp;$C35),Categories!$F:$N,8,FALSE)))</f>
        <v/>
      </c>
      <c r="R35" t="str">
        <f>IF($J35="","",IF(VLOOKUP(($J35&amp;$C35),Categories!$F:$N,9,FALSE)=0,"",VLOOKUP(($J35&amp;$C35),Categories!$F:$N,9,FALSE)))</f>
        <v/>
      </c>
    </row>
    <row r="36" spans="2:18">
      <c r="B36" s="33"/>
      <c r="C36" s="33"/>
      <c r="D36" s="89"/>
      <c r="E36" s="93"/>
      <c r="F36" s="33"/>
      <c r="G36" s="33"/>
      <c r="H36" t="str">
        <f t="shared" si="0"/>
        <v/>
      </c>
      <c r="J36" t="str">
        <f>IF(D36="","",DATEDIF(D36,Categories!$A$5,"Y"))</f>
        <v/>
      </c>
      <c r="K36" t="str">
        <f>IF($J36="","",IF(VLOOKUP(($J36&amp;$C36),Categories!$F:$N,2,FALSE)=0,"",VLOOKUP(($J36&amp;$C36),Categories!$F:$N,2,FALSE)))</f>
        <v/>
      </c>
      <c r="L36" t="str">
        <f>IF($J36="","",IF(VLOOKUP(($J36&amp;$C36),Categories!$F:$N,3,FALSE)=0,"",VLOOKUP(($J36&amp;$C36),Categories!$F:$N,3,FALSE)))</f>
        <v/>
      </c>
      <c r="M36" t="str">
        <f>IF($J36="","",IF(VLOOKUP(($J36&amp;$C36),Categories!$F:$N,4,FALSE)=0,"",VLOOKUP(($J36&amp;$C36),Categories!$F:$N,4,FALSE)))</f>
        <v/>
      </c>
      <c r="N36" t="str">
        <f>IF($J36="","",IF(VLOOKUP(($J36&amp;$C36),Categories!$F:$N,5,FALSE)=0,"",VLOOKUP(($J36&amp;$C36),Categories!$F:$N,5,FALSE)))</f>
        <v/>
      </c>
      <c r="O36" t="str">
        <f>IF($J36="","",IF(VLOOKUP(($J36&amp;$C36),Categories!$F:$N,6,FALSE)=0,"",VLOOKUP(($J36&amp;$C36),Categories!$F:$N,6,FALSE)))</f>
        <v/>
      </c>
      <c r="P36" t="str">
        <f>IF($J36="","",IF(VLOOKUP(($J36&amp;$C36),Categories!$F:$N,7,FALSE)=0,"",VLOOKUP(($J36&amp;$C36),Categories!$F:$N,7,FALSE)))</f>
        <v/>
      </c>
      <c r="Q36" t="str">
        <f>IF($J36="","",IF(VLOOKUP(($J36&amp;$C36),Categories!$F:$N,8,FALSE)=0,"",VLOOKUP(($J36&amp;$C36),Categories!$F:$N,8,FALSE)))</f>
        <v/>
      </c>
      <c r="R36" t="str">
        <f>IF($J36="","",IF(VLOOKUP(($J36&amp;$C36),Categories!$F:$N,9,FALSE)=0,"",VLOOKUP(($J36&amp;$C36),Categories!$F:$N,9,FALSE)))</f>
        <v/>
      </c>
    </row>
    <row r="37" spans="2:18">
      <c r="B37" s="33"/>
      <c r="C37" s="33"/>
      <c r="D37" s="91"/>
      <c r="E37" s="93"/>
      <c r="F37" s="33"/>
      <c r="G37" s="33"/>
      <c r="H37" t="str">
        <f t="shared" si="0"/>
        <v/>
      </c>
      <c r="J37" t="str">
        <f>IF(D37="","",DATEDIF(D37,Categories!$A$5,"Y"))</f>
        <v/>
      </c>
      <c r="K37" t="str">
        <f>IF($J37="","",IF(VLOOKUP(($J37&amp;$C37),Categories!$F:$N,2,FALSE)=0,"",VLOOKUP(($J37&amp;$C37),Categories!$F:$N,2,FALSE)))</f>
        <v/>
      </c>
      <c r="L37" t="str">
        <f>IF($J37="","",IF(VLOOKUP(($J37&amp;$C37),Categories!$F:$N,3,FALSE)=0,"",VLOOKUP(($J37&amp;$C37),Categories!$F:$N,3,FALSE)))</f>
        <v/>
      </c>
      <c r="M37" t="str">
        <f>IF($J37="","",IF(VLOOKUP(($J37&amp;$C37),Categories!$F:$N,4,FALSE)=0,"",VLOOKUP(($J37&amp;$C37),Categories!$F:$N,4,FALSE)))</f>
        <v/>
      </c>
      <c r="N37" t="str">
        <f>IF($J37="","",IF(VLOOKUP(($J37&amp;$C37),Categories!$F:$N,5,FALSE)=0,"",VLOOKUP(($J37&amp;$C37),Categories!$F:$N,5,FALSE)))</f>
        <v/>
      </c>
      <c r="O37" t="str">
        <f>IF($J37="","",IF(VLOOKUP(($J37&amp;$C37),Categories!$F:$N,6,FALSE)=0,"",VLOOKUP(($J37&amp;$C37),Categories!$F:$N,6,FALSE)))</f>
        <v/>
      </c>
      <c r="P37" t="str">
        <f>IF($J37="","",IF(VLOOKUP(($J37&amp;$C37),Categories!$F:$N,7,FALSE)=0,"",VLOOKUP(($J37&amp;$C37),Categories!$F:$N,7,FALSE)))</f>
        <v/>
      </c>
      <c r="Q37" t="str">
        <f>IF($J37="","",IF(VLOOKUP(($J37&amp;$C37),Categories!$F:$N,8,FALSE)=0,"",VLOOKUP(($J37&amp;$C37),Categories!$F:$N,8,FALSE)))</f>
        <v/>
      </c>
      <c r="R37" t="str">
        <f>IF($J37="","",IF(VLOOKUP(($J37&amp;$C37),Categories!$F:$N,9,FALSE)=0,"",VLOOKUP(($J37&amp;$C37),Categories!$F:$N,9,FALSE)))</f>
        <v/>
      </c>
    </row>
    <row r="38" spans="2:18">
      <c r="B38" s="33"/>
      <c r="C38" s="33"/>
      <c r="D38" s="89"/>
      <c r="E38" s="93"/>
      <c r="F38" s="33"/>
      <c r="G38" s="33"/>
      <c r="H38" t="str">
        <f t="shared" si="0"/>
        <v/>
      </c>
      <c r="J38" t="str">
        <f>IF(D38="","",DATEDIF(D38,Categories!$A$5,"Y"))</f>
        <v/>
      </c>
      <c r="K38" t="str">
        <f>IF($J38="","",IF(VLOOKUP(($J38&amp;$C38),Categories!$F:$N,2,FALSE)=0,"",VLOOKUP(($J38&amp;$C38),Categories!$F:$N,2,FALSE)))</f>
        <v/>
      </c>
      <c r="L38" t="str">
        <f>IF($J38="","",IF(VLOOKUP(($J38&amp;$C38),Categories!$F:$N,3,FALSE)=0,"",VLOOKUP(($J38&amp;$C38),Categories!$F:$N,3,FALSE)))</f>
        <v/>
      </c>
      <c r="M38" t="str">
        <f>IF($J38="","",IF(VLOOKUP(($J38&amp;$C38),Categories!$F:$N,4,FALSE)=0,"",VLOOKUP(($J38&amp;$C38),Categories!$F:$N,4,FALSE)))</f>
        <v/>
      </c>
      <c r="N38" t="str">
        <f>IF($J38="","",IF(VLOOKUP(($J38&amp;$C38),Categories!$F:$N,5,FALSE)=0,"",VLOOKUP(($J38&amp;$C38),Categories!$F:$N,5,FALSE)))</f>
        <v/>
      </c>
      <c r="O38" t="str">
        <f>IF($J38="","",IF(VLOOKUP(($J38&amp;$C38),Categories!$F:$N,6,FALSE)=0,"",VLOOKUP(($J38&amp;$C38),Categories!$F:$N,6,FALSE)))</f>
        <v/>
      </c>
      <c r="P38" t="str">
        <f>IF($J38="","",IF(VLOOKUP(($J38&amp;$C38),Categories!$F:$N,7,FALSE)=0,"",VLOOKUP(($J38&amp;$C38),Categories!$F:$N,7,FALSE)))</f>
        <v/>
      </c>
      <c r="Q38" t="str">
        <f>IF($J38="","",IF(VLOOKUP(($J38&amp;$C38),Categories!$F:$N,8,FALSE)=0,"",VLOOKUP(($J38&amp;$C38),Categories!$F:$N,8,FALSE)))</f>
        <v/>
      </c>
      <c r="R38" t="str">
        <f>IF($J38="","",IF(VLOOKUP(($J38&amp;$C38),Categories!$F:$N,9,FALSE)=0,"",VLOOKUP(($J38&amp;$C38),Categories!$F:$N,9,FALSE)))</f>
        <v/>
      </c>
    </row>
    <row r="39" spans="2:18">
      <c r="B39" s="33"/>
      <c r="C39" s="33"/>
      <c r="D39" s="89"/>
      <c r="E39" s="93"/>
      <c r="F39" s="33"/>
      <c r="G39" s="33"/>
      <c r="H39" t="str">
        <f t="shared" si="0"/>
        <v/>
      </c>
      <c r="J39" t="str">
        <f>IF(D39="","",DATEDIF(D39,Categories!$A$5,"Y"))</f>
        <v/>
      </c>
      <c r="K39" t="str">
        <f>IF($J39="","",IF(VLOOKUP(($J39&amp;$C39),Categories!$F:$N,2,FALSE)=0,"",VLOOKUP(($J39&amp;$C39),Categories!$F:$N,2,FALSE)))</f>
        <v/>
      </c>
      <c r="L39" t="str">
        <f>IF($J39="","",IF(VLOOKUP(($J39&amp;$C39),Categories!$F:$N,3,FALSE)=0,"",VLOOKUP(($J39&amp;$C39),Categories!$F:$N,3,FALSE)))</f>
        <v/>
      </c>
      <c r="M39" t="str">
        <f>IF($J39="","",IF(VLOOKUP(($J39&amp;$C39),Categories!$F:$N,4,FALSE)=0,"",VLOOKUP(($J39&amp;$C39),Categories!$F:$N,4,FALSE)))</f>
        <v/>
      </c>
      <c r="N39" t="str">
        <f>IF($J39="","",IF(VLOOKUP(($J39&amp;$C39),Categories!$F:$N,5,FALSE)=0,"",VLOOKUP(($J39&amp;$C39),Categories!$F:$N,5,FALSE)))</f>
        <v/>
      </c>
      <c r="O39" t="str">
        <f>IF($J39="","",IF(VLOOKUP(($J39&amp;$C39),Categories!$F:$N,6,FALSE)=0,"",VLOOKUP(($J39&amp;$C39),Categories!$F:$N,6,FALSE)))</f>
        <v/>
      </c>
      <c r="P39" t="str">
        <f>IF($J39="","",IF(VLOOKUP(($J39&amp;$C39),Categories!$F:$N,7,FALSE)=0,"",VLOOKUP(($J39&amp;$C39),Categories!$F:$N,7,FALSE)))</f>
        <v/>
      </c>
      <c r="Q39" t="str">
        <f>IF($J39="","",IF(VLOOKUP(($J39&amp;$C39),Categories!$F:$N,8,FALSE)=0,"",VLOOKUP(($J39&amp;$C39),Categories!$F:$N,8,FALSE)))</f>
        <v/>
      </c>
      <c r="R39" t="str">
        <f>IF($J39="","",IF(VLOOKUP(($J39&amp;$C39),Categories!$F:$N,9,FALSE)=0,"",VLOOKUP(($J39&amp;$C39),Categories!$F:$N,9,FALSE)))</f>
        <v/>
      </c>
    </row>
    <row r="40" spans="2:18">
      <c r="B40" s="33"/>
      <c r="C40" s="33"/>
      <c r="D40" s="89"/>
      <c r="E40" s="93"/>
      <c r="F40" s="33"/>
      <c r="G40" s="33"/>
      <c r="H40" t="str">
        <f t="shared" si="0"/>
        <v/>
      </c>
      <c r="J40" t="str">
        <f>IF(D40="","",DATEDIF(D40,Categories!$A$5,"Y"))</f>
        <v/>
      </c>
      <c r="K40" t="str">
        <f>IF($J40="","",IF(VLOOKUP(($J40&amp;$C40),Categories!$F:$N,2,FALSE)=0,"",VLOOKUP(($J40&amp;$C40),Categories!$F:$N,2,FALSE)))</f>
        <v/>
      </c>
      <c r="L40" t="str">
        <f>IF($J40="","",IF(VLOOKUP(($J40&amp;$C40),Categories!$F:$N,3,FALSE)=0,"",VLOOKUP(($J40&amp;$C40),Categories!$F:$N,3,FALSE)))</f>
        <v/>
      </c>
      <c r="M40" t="str">
        <f>IF($J40="","",IF(VLOOKUP(($J40&amp;$C40),Categories!$F:$N,4,FALSE)=0,"",VLOOKUP(($J40&amp;$C40),Categories!$F:$N,4,FALSE)))</f>
        <v/>
      </c>
      <c r="N40" t="str">
        <f>IF($J40="","",IF(VLOOKUP(($J40&amp;$C40),Categories!$F:$N,5,FALSE)=0,"",VLOOKUP(($J40&amp;$C40),Categories!$F:$N,5,FALSE)))</f>
        <v/>
      </c>
      <c r="O40" t="str">
        <f>IF($J40="","",IF(VLOOKUP(($J40&amp;$C40),Categories!$F:$N,6,FALSE)=0,"",VLOOKUP(($J40&amp;$C40),Categories!$F:$N,6,FALSE)))</f>
        <v/>
      </c>
      <c r="P40" t="str">
        <f>IF($J40="","",IF(VLOOKUP(($J40&amp;$C40),Categories!$F:$N,7,FALSE)=0,"",VLOOKUP(($J40&amp;$C40),Categories!$F:$N,7,FALSE)))</f>
        <v/>
      </c>
      <c r="Q40" t="str">
        <f>IF($J40="","",IF(VLOOKUP(($J40&amp;$C40),Categories!$F:$N,8,FALSE)=0,"",VLOOKUP(($J40&amp;$C40),Categories!$F:$N,8,FALSE)))</f>
        <v/>
      </c>
      <c r="R40" t="str">
        <f>IF($J40="","",IF(VLOOKUP(($J40&amp;$C40),Categories!$F:$N,9,FALSE)=0,"",VLOOKUP(($J40&amp;$C40),Categories!$F:$N,9,FALSE)))</f>
        <v/>
      </c>
    </row>
    <row r="41" spans="2:18">
      <c r="B41" s="33"/>
      <c r="C41" s="33"/>
      <c r="D41" s="89"/>
      <c r="E41" s="93"/>
      <c r="F41" s="33"/>
      <c r="G41" s="33"/>
      <c r="H41" t="str">
        <f t="shared" si="0"/>
        <v/>
      </c>
      <c r="J41" t="str">
        <f>IF(D41="","",DATEDIF(D41,Categories!$A$5,"Y"))</f>
        <v/>
      </c>
      <c r="K41" t="str">
        <f>IF($J41="","",IF(VLOOKUP(($J41&amp;$C41),Categories!$F:$N,2,FALSE)=0,"",VLOOKUP(($J41&amp;$C41),Categories!$F:$N,2,FALSE)))</f>
        <v/>
      </c>
      <c r="L41" t="str">
        <f>IF($J41="","",IF(VLOOKUP(($J41&amp;$C41),Categories!$F:$N,3,FALSE)=0,"",VLOOKUP(($J41&amp;$C41),Categories!$F:$N,3,FALSE)))</f>
        <v/>
      </c>
      <c r="M41" t="str">
        <f>IF($J41="","",IF(VLOOKUP(($J41&amp;$C41),Categories!$F:$N,4,FALSE)=0,"",VLOOKUP(($J41&amp;$C41),Categories!$F:$N,4,FALSE)))</f>
        <v/>
      </c>
      <c r="N41" t="str">
        <f>IF($J41="","",IF(VLOOKUP(($J41&amp;$C41),Categories!$F:$N,5,FALSE)=0,"",VLOOKUP(($J41&amp;$C41),Categories!$F:$N,5,FALSE)))</f>
        <v/>
      </c>
      <c r="O41" t="str">
        <f>IF($J41="","",IF(VLOOKUP(($J41&amp;$C41),Categories!$F:$N,6,FALSE)=0,"",VLOOKUP(($J41&amp;$C41),Categories!$F:$N,6,FALSE)))</f>
        <v/>
      </c>
      <c r="P41" t="str">
        <f>IF($J41="","",IF(VLOOKUP(($J41&amp;$C41),Categories!$F:$N,7,FALSE)=0,"",VLOOKUP(($J41&amp;$C41),Categories!$F:$N,7,FALSE)))</f>
        <v/>
      </c>
      <c r="Q41" t="str">
        <f>IF($J41="","",IF(VLOOKUP(($J41&amp;$C41),Categories!$F:$N,8,FALSE)=0,"",VLOOKUP(($J41&amp;$C41),Categories!$F:$N,8,FALSE)))</f>
        <v/>
      </c>
      <c r="R41" t="str">
        <f>IF($J41="","",IF(VLOOKUP(($J41&amp;$C41),Categories!$F:$N,9,FALSE)=0,"",VLOOKUP(($J41&amp;$C41),Categories!$F:$N,9,FALSE)))</f>
        <v/>
      </c>
    </row>
    <row r="42" spans="2:18">
      <c r="B42" s="33"/>
      <c r="C42" s="33"/>
      <c r="D42" s="89"/>
      <c r="E42" s="93"/>
      <c r="F42" s="33"/>
      <c r="G42" s="33"/>
      <c r="H42" t="str">
        <f t="shared" si="0"/>
        <v/>
      </c>
      <c r="J42" t="str">
        <f>IF(D42="","",DATEDIF(D42,Categories!$A$5,"Y"))</f>
        <v/>
      </c>
      <c r="K42" t="str">
        <f>IF($J42="","",IF(VLOOKUP(($J42&amp;$C42),Categories!$F:$N,2,FALSE)=0,"",VLOOKUP(($J42&amp;$C42),Categories!$F:$N,2,FALSE)))</f>
        <v/>
      </c>
      <c r="L42" t="str">
        <f>IF($J42="","",IF(VLOOKUP(($J42&amp;$C42),Categories!$F:$N,3,FALSE)=0,"",VLOOKUP(($J42&amp;$C42),Categories!$F:$N,3,FALSE)))</f>
        <v/>
      </c>
      <c r="M42" t="str">
        <f>IF($J42="","",IF(VLOOKUP(($J42&amp;$C42),Categories!$F:$N,4,FALSE)=0,"",VLOOKUP(($J42&amp;$C42),Categories!$F:$N,4,FALSE)))</f>
        <v/>
      </c>
      <c r="N42" t="str">
        <f>IF($J42="","",IF(VLOOKUP(($J42&amp;$C42),Categories!$F:$N,5,FALSE)=0,"",VLOOKUP(($J42&amp;$C42),Categories!$F:$N,5,FALSE)))</f>
        <v/>
      </c>
      <c r="O42" t="str">
        <f>IF($J42="","",IF(VLOOKUP(($J42&amp;$C42),Categories!$F:$N,6,FALSE)=0,"",VLOOKUP(($J42&amp;$C42),Categories!$F:$N,6,FALSE)))</f>
        <v/>
      </c>
      <c r="P42" t="str">
        <f>IF($J42="","",IF(VLOOKUP(($J42&amp;$C42),Categories!$F:$N,7,FALSE)=0,"",VLOOKUP(($J42&amp;$C42),Categories!$F:$N,7,FALSE)))</f>
        <v/>
      </c>
      <c r="Q42" t="str">
        <f>IF($J42="","",IF(VLOOKUP(($J42&amp;$C42),Categories!$F:$N,8,FALSE)=0,"",VLOOKUP(($J42&amp;$C42),Categories!$F:$N,8,FALSE)))</f>
        <v/>
      </c>
      <c r="R42" t="str">
        <f>IF($J42="","",IF(VLOOKUP(($J42&amp;$C42),Categories!$F:$N,9,FALSE)=0,"",VLOOKUP(($J42&amp;$C42),Categories!$F:$N,9,FALSE)))</f>
        <v/>
      </c>
    </row>
    <row r="43" spans="2:18">
      <c r="B43" s="33"/>
      <c r="C43" s="33"/>
      <c r="D43" s="89"/>
      <c r="E43" s="93"/>
      <c r="F43" s="33"/>
      <c r="G43" s="33"/>
      <c r="H43" t="str">
        <f t="shared" si="0"/>
        <v/>
      </c>
      <c r="J43" t="str">
        <f>IF(D43="","",DATEDIF(D43,Categories!$A$5,"Y"))</f>
        <v/>
      </c>
      <c r="K43" t="str">
        <f>IF($J43="","",IF(VLOOKUP(($J43&amp;$C43),Categories!$F:$N,2,FALSE)=0,"",VLOOKUP(($J43&amp;$C43),Categories!$F:$N,2,FALSE)))</f>
        <v/>
      </c>
      <c r="L43" t="str">
        <f>IF($J43="","",IF(VLOOKUP(($J43&amp;$C43),Categories!$F:$N,3,FALSE)=0,"",VLOOKUP(($J43&amp;$C43),Categories!$F:$N,3,FALSE)))</f>
        <v/>
      </c>
      <c r="M43" t="str">
        <f>IF($J43="","",IF(VLOOKUP(($J43&amp;$C43),Categories!$F:$N,4,FALSE)=0,"",VLOOKUP(($J43&amp;$C43),Categories!$F:$N,4,FALSE)))</f>
        <v/>
      </c>
      <c r="N43" t="str">
        <f>IF($J43="","",IF(VLOOKUP(($J43&amp;$C43),Categories!$F:$N,5,FALSE)=0,"",VLOOKUP(($J43&amp;$C43),Categories!$F:$N,5,FALSE)))</f>
        <v/>
      </c>
      <c r="O43" t="str">
        <f>IF($J43="","",IF(VLOOKUP(($J43&amp;$C43),Categories!$F:$N,6,FALSE)=0,"",VLOOKUP(($J43&amp;$C43),Categories!$F:$N,6,FALSE)))</f>
        <v/>
      </c>
      <c r="P43" t="str">
        <f>IF($J43="","",IF(VLOOKUP(($J43&amp;$C43),Categories!$F:$N,7,FALSE)=0,"",VLOOKUP(($J43&amp;$C43),Categories!$F:$N,7,FALSE)))</f>
        <v/>
      </c>
      <c r="Q43" t="str">
        <f>IF($J43="","",IF(VLOOKUP(($J43&amp;$C43),Categories!$F:$N,8,FALSE)=0,"",VLOOKUP(($J43&amp;$C43),Categories!$F:$N,8,FALSE)))</f>
        <v/>
      </c>
      <c r="R43" t="str">
        <f>IF($J43="","",IF(VLOOKUP(($J43&amp;$C43),Categories!$F:$N,9,FALSE)=0,"",VLOOKUP(($J43&amp;$C43),Categories!$F:$N,9,FALSE)))</f>
        <v/>
      </c>
    </row>
    <row r="44" spans="2:18">
      <c r="B44" s="33"/>
      <c r="C44" s="33"/>
      <c r="D44" s="89"/>
      <c r="E44" s="93"/>
      <c r="F44" s="33"/>
      <c r="G44" s="33"/>
      <c r="H44" t="str">
        <f t="shared" si="0"/>
        <v/>
      </c>
      <c r="J44" t="str">
        <f>IF(D44="","",DATEDIF(D44,Categories!$A$5,"Y"))</f>
        <v/>
      </c>
      <c r="K44" t="str">
        <f>IF($J44="","",IF(VLOOKUP(($J44&amp;$C44),Categories!$F:$N,2,FALSE)=0,"",VLOOKUP(($J44&amp;$C44),Categories!$F:$N,2,FALSE)))</f>
        <v/>
      </c>
      <c r="L44" t="str">
        <f>IF($J44="","",IF(VLOOKUP(($J44&amp;$C44),Categories!$F:$N,3,FALSE)=0,"",VLOOKUP(($J44&amp;$C44),Categories!$F:$N,3,FALSE)))</f>
        <v/>
      </c>
      <c r="M44" t="str">
        <f>IF($J44="","",IF(VLOOKUP(($J44&amp;$C44),Categories!$F:$N,4,FALSE)=0,"",VLOOKUP(($J44&amp;$C44),Categories!$F:$N,4,FALSE)))</f>
        <v/>
      </c>
      <c r="N44" t="str">
        <f>IF($J44="","",IF(VLOOKUP(($J44&amp;$C44),Categories!$F:$N,5,FALSE)=0,"",VLOOKUP(($J44&amp;$C44),Categories!$F:$N,5,FALSE)))</f>
        <v/>
      </c>
      <c r="O44" t="str">
        <f>IF($J44="","",IF(VLOOKUP(($J44&amp;$C44),Categories!$F:$N,6,FALSE)=0,"",VLOOKUP(($J44&amp;$C44),Categories!$F:$N,6,FALSE)))</f>
        <v/>
      </c>
      <c r="P44" t="str">
        <f>IF($J44="","",IF(VLOOKUP(($J44&amp;$C44),Categories!$F:$N,7,FALSE)=0,"",VLOOKUP(($J44&amp;$C44),Categories!$F:$N,7,FALSE)))</f>
        <v/>
      </c>
      <c r="Q44" t="str">
        <f>IF($J44="","",IF(VLOOKUP(($J44&amp;$C44),Categories!$F:$N,8,FALSE)=0,"",VLOOKUP(($J44&amp;$C44),Categories!$F:$N,8,FALSE)))</f>
        <v/>
      </c>
      <c r="R44" t="str">
        <f>IF($J44="","",IF(VLOOKUP(($J44&amp;$C44),Categories!$F:$N,9,FALSE)=0,"",VLOOKUP(($J44&amp;$C44),Categories!$F:$N,9,FALSE)))</f>
        <v/>
      </c>
    </row>
    <row r="45" spans="2:18">
      <c r="B45" s="33"/>
      <c r="C45" s="33"/>
      <c r="D45" s="89"/>
      <c r="E45" s="93"/>
      <c r="F45" s="33"/>
      <c r="G45" s="33"/>
      <c r="H45" t="str">
        <f t="shared" si="0"/>
        <v/>
      </c>
      <c r="J45" t="str">
        <f>IF(D45="","",DATEDIF(D45,Categories!$A$5,"Y"))</f>
        <v/>
      </c>
      <c r="K45" t="str">
        <f>IF($J45="","",IF(VLOOKUP(($J45&amp;$C45),Categories!$F:$N,2,FALSE)=0,"",VLOOKUP(($J45&amp;$C45),Categories!$F:$N,2,FALSE)))</f>
        <v/>
      </c>
      <c r="L45" t="str">
        <f>IF($J45="","",IF(VLOOKUP(($J45&amp;$C45),Categories!$F:$N,3,FALSE)=0,"",VLOOKUP(($J45&amp;$C45),Categories!$F:$N,3,FALSE)))</f>
        <v/>
      </c>
      <c r="M45" t="str">
        <f>IF($J45="","",IF(VLOOKUP(($J45&amp;$C45),Categories!$F:$N,4,FALSE)=0,"",VLOOKUP(($J45&amp;$C45),Categories!$F:$N,4,FALSE)))</f>
        <v/>
      </c>
      <c r="N45" t="str">
        <f>IF($J45="","",IF(VLOOKUP(($J45&amp;$C45),Categories!$F:$N,5,FALSE)=0,"",VLOOKUP(($J45&amp;$C45),Categories!$F:$N,5,FALSE)))</f>
        <v/>
      </c>
      <c r="O45" t="str">
        <f>IF($J45="","",IF(VLOOKUP(($J45&amp;$C45),Categories!$F:$N,6,FALSE)=0,"",VLOOKUP(($J45&amp;$C45),Categories!$F:$N,6,FALSE)))</f>
        <v/>
      </c>
      <c r="P45" t="str">
        <f>IF($J45="","",IF(VLOOKUP(($J45&amp;$C45),Categories!$F:$N,7,FALSE)=0,"",VLOOKUP(($J45&amp;$C45),Categories!$F:$N,7,FALSE)))</f>
        <v/>
      </c>
      <c r="Q45" t="str">
        <f>IF($J45="","",IF(VLOOKUP(($J45&amp;$C45),Categories!$F:$N,8,FALSE)=0,"",VLOOKUP(($J45&amp;$C45),Categories!$F:$N,8,FALSE)))</f>
        <v/>
      </c>
      <c r="R45" t="str">
        <f>IF($J45="","",IF(VLOOKUP(($J45&amp;$C45),Categories!$F:$N,9,FALSE)=0,"",VLOOKUP(($J45&amp;$C45),Categories!$F:$N,9,FALSE)))</f>
        <v/>
      </c>
    </row>
    <row r="46" spans="2:18">
      <c r="B46" s="33"/>
      <c r="C46" s="33"/>
      <c r="D46" s="89"/>
      <c r="E46" s="93"/>
      <c r="F46" s="33"/>
      <c r="G46" s="33"/>
      <c r="H46" t="str">
        <f t="shared" si="0"/>
        <v/>
      </c>
      <c r="J46" t="str">
        <f>IF(D46="","",DATEDIF(D46,Categories!$A$5,"Y"))</f>
        <v/>
      </c>
      <c r="K46" t="str">
        <f>IF($J46="","",IF(VLOOKUP(($J46&amp;$C46),Categories!$F:$N,2,FALSE)=0,"",VLOOKUP(($J46&amp;$C46),Categories!$F:$N,2,FALSE)))</f>
        <v/>
      </c>
      <c r="L46" t="str">
        <f>IF($J46="","",IF(VLOOKUP(($J46&amp;$C46),Categories!$F:$N,3,FALSE)=0,"",VLOOKUP(($J46&amp;$C46),Categories!$F:$N,3,FALSE)))</f>
        <v/>
      </c>
      <c r="M46" t="str">
        <f>IF($J46="","",IF(VLOOKUP(($J46&amp;$C46),Categories!$F:$N,4,FALSE)=0,"",VLOOKUP(($J46&amp;$C46),Categories!$F:$N,4,FALSE)))</f>
        <v/>
      </c>
      <c r="N46" t="str">
        <f>IF($J46="","",IF(VLOOKUP(($J46&amp;$C46),Categories!$F:$N,5,FALSE)=0,"",VLOOKUP(($J46&amp;$C46),Categories!$F:$N,5,FALSE)))</f>
        <v/>
      </c>
      <c r="O46" t="str">
        <f>IF($J46="","",IF(VLOOKUP(($J46&amp;$C46),Categories!$F:$N,6,FALSE)=0,"",VLOOKUP(($J46&amp;$C46),Categories!$F:$N,6,FALSE)))</f>
        <v/>
      </c>
      <c r="P46" t="str">
        <f>IF($J46="","",IF(VLOOKUP(($J46&amp;$C46),Categories!$F:$N,7,FALSE)=0,"",VLOOKUP(($J46&amp;$C46),Categories!$F:$N,7,FALSE)))</f>
        <v/>
      </c>
      <c r="Q46" t="str">
        <f>IF($J46="","",IF(VLOOKUP(($J46&amp;$C46),Categories!$F:$N,8,FALSE)=0,"",VLOOKUP(($J46&amp;$C46),Categories!$F:$N,8,FALSE)))</f>
        <v/>
      </c>
      <c r="R46" t="str">
        <f>IF($J46="","",IF(VLOOKUP(($J46&amp;$C46),Categories!$F:$N,9,FALSE)=0,"",VLOOKUP(($J46&amp;$C46),Categories!$F:$N,9,FALSE)))</f>
        <v/>
      </c>
    </row>
    <row r="47" spans="2:18">
      <c r="B47" s="33"/>
      <c r="C47" s="33"/>
      <c r="D47" s="89"/>
      <c r="E47" s="93"/>
      <c r="F47" s="33"/>
      <c r="G47" s="33"/>
      <c r="H47" t="str">
        <f>IF(G47="","",F25&amp;G47)</f>
        <v/>
      </c>
      <c r="J47" t="str">
        <f>IF(D25="","",DATEDIF(D25,Categories!$A$5,"Y"))</f>
        <v/>
      </c>
      <c r="K47" t="str">
        <f>IF($J47="","",IF(VLOOKUP(($J47&amp;$C25),Categories!$F:$N,2,FALSE)=0,"",VLOOKUP(($J47&amp;$C25),Categories!$F:$N,2,FALSE)))</f>
        <v/>
      </c>
      <c r="L47" t="str">
        <f>IF($J47="","",IF(VLOOKUP(($J47&amp;$C25),Categories!$F:$N,3,FALSE)=0,"",VLOOKUP(($J47&amp;$C25),Categories!$F:$N,3,FALSE)))</f>
        <v/>
      </c>
      <c r="M47" t="str">
        <f>IF($J47="","",IF(VLOOKUP(($J47&amp;$C25),Categories!$F:$N,4,FALSE)=0,"",VLOOKUP(($J47&amp;$C25),Categories!$F:$N,4,FALSE)))</f>
        <v/>
      </c>
      <c r="N47" t="str">
        <f>IF($J47="","",IF(VLOOKUP(($J47&amp;$C25),Categories!$F:$N,5,FALSE)=0,"",VLOOKUP(($J47&amp;$C25),Categories!$F:$N,5,FALSE)))</f>
        <v/>
      </c>
      <c r="O47" t="str">
        <f>IF($J47="","",IF(VLOOKUP(($J47&amp;$C25),Categories!$F:$N,6,FALSE)=0,"",VLOOKUP(($J47&amp;$C25),Categories!$F:$N,6,FALSE)))</f>
        <v/>
      </c>
      <c r="P47" t="str">
        <f>IF($J47="","",IF(VLOOKUP(($J47&amp;$C25),Categories!$F:$N,7,FALSE)=0,"",VLOOKUP(($J47&amp;$C25),Categories!$F:$N,7,FALSE)))</f>
        <v/>
      </c>
      <c r="Q47" t="str">
        <f>IF($J47="","",IF(VLOOKUP(($J47&amp;$C25),Categories!$F:$N,8,FALSE)=0,"",VLOOKUP(($J47&amp;$C25),Categories!$F:$N,8,FALSE)))</f>
        <v/>
      </c>
      <c r="R47" t="str">
        <f>IF($J47="","",IF(VLOOKUP(($J47&amp;$C25),Categories!$F:$N,9,FALSE)=0,"",VLOOKUP(($J47&amp;$C25),Categories!$F:$N,9,FALSE)))</f>
        <v/>
      </c>
    </row>
    <row r="48" spans="2:18">
      <c r="B48" s="33"/>
      <c r="C48" s="33"/>
      <c r="D48" s="89"/>
      <c r="E48" s="93"/>
      <c r="F48" s="33"/>
      <c r="G48" s="33"/>
      <c r="H48" t="str">
        <f t="shared" si="0"/>
        <v/>
      </c>
      <c r="J48" t="str">
        <f>IF(D48="","",DATEDIF(D48,Categories!$A$5,"Y"))</f>
        <v/>
      </c>
      <c r="K48" t="str">
        <f>IF($J48="","",IF(VLOOKUP(($J48&amp;$C48),Categories!$F:$N,2,FALSE)=0,"",VLOOKUP(($J48&amp;$C48),Categories!$F:$N,2,FALSE)))</f>
        <v/>
      </c>
      <c r="L48" t="str">
        <f>IF($J48="","",IF(VLOOKUP(($J48&amp;$C48),Categories!$F:$N,3,FALSE)=0,"",VLOOKUP(($J48&amp;$C48),Categories!$F:$N,3,FALSE)))</f>
        <v/>
      </c>
      <c r="M48" t="str">
        <f>IF($J48="","",IF(VLOOKUP(($J48&amp;$C48),Categories!$F:$N,4,FALSE)=0,"",VLOOKUP(($J48&amp;$C48),Categories!$F:$N,4,FALSE)))</f>
        <v/>
      </c>
      <c r="N48" t="str">
        <f>IF($J48="","",IF(VLOOKUP(($J48&amp;$C48),Categories!$F:$N,5,FALSE)=0,"",VLOOKUP(($J48&amp;$C48),Categories!$F:$N,5,FALSE)))</f>
        <v/>
      </c>
      <c r="O48" t="str">
        <f>IF($J48="","",IF(VLOOKUP(($J48&amp;$C48),Categories!$F:$N,6,FALSE)=0,"",VLOOKUP(($J48&amp;$C48),Categories!$F:$N,6,FALSE)))</f>
        <v/>
      </c>
      <c r="P48" t="str">
        <f>IF($J48="","",IF(VLOOKUP(($J48&amp;$C48),Categories!$F:$N,7,FALSE)=0,"",VLOOKUP(($J48&amp;$C48),Categories!$F:$N,7,FALSE)))</f>
        <v/>
      </c>
      <c r="Q48" t="str">
        <f>IF($J48="","",IF(VLOOKUP(($J48&amp;$C48),Categories!$F:$N,8,FALSE)=0,"",VLOOKUP(($J48&amp;$C48),Categories!$F:$N,8,FALSE)))</f>
        <v/>
      </c>
      <c r="R48" t="str">
        <f>IF($J48="","",IF(VLOOKUP(($J48&amp;$C48),Categories!$F:$N,9,FALSE)=0,"",VLOOKUP(($J48&amp;$C48),Categories!$F:$N,9,FALSE)))</f>
        <v/>
      </c>
    </row>
    <row r="49" spans="2:18">
      <c r="B49" s="33"/>
      <c r="C49" s="33"/>
      <c r="D49" s="89"/>
      <c r="E49" s="93"/>
      <c r="F49" s="33"/>
      <c r="G49" s="33"/>
      <c r="H49" t="str">
        <f t="shared" si="0"/>
        <v/>
      </c>
      <c r="J49" t="str">
        <f>IF(D49="","",DATEDIF(D49,Categories!$A$5,"Y"))</f>
        <v/>
      </c>
      <c r="K49" t="str">
        <f>IF($J49="","",IF(VLOOKUP(($J49&amp;$C49),Categories!$F:$N,2,FALSE)=0,"",VLOOKUP(($J49&amp;$C49),Categories!$F:$N,2,FALSE)))</f>
        <v/>
      </c>
      <c r="L49" t="str">
        <f>IF($J49="","",IF(VLOOKUP(($J49&amp;$C49),Categories!$F:$N,3,FALSE)=0,"",VLOOKUP(($J49&amp;$C49),Categories!$F:$N,3,FALSE)))</f>
        <v/>
      </c>
      <c r="M49" t="str">
        <f>IF($J49="","",IF(VLOOKUP(($J49&amp;$C49),Categories!$F:$N,4,FALSE)=0,"",VLOOKUP(($J49&amp;$C49),Categories!$F:$N,4,FALSE)))</f>
        <v/>
      </c>
      <c r="N49" t="str">
        <f>IF($J49="","",IF(VLOOKUP(($J49&amp;$C49),Categories!$F:$N,5,FALSE)=0,"",VLOOKUP(($J49&amp;$C49),Categories!$F:$N,5,FALSE)))</f>
        <v/>
      </c>
      <c r="O49" t="str">
        <f>IF($J49="","",IF(VLOOKUP(($J49&amp;$C49),Categories!$F:$N,6,FALSE)=0,"",VLOOKUP(($J49&amp;$C49),Categories!$F:$N,6,FALSE)))</f>
        <v/>
      </c>
      <c r="P49" t="str">
        <f>IF($J49="","",IF(VLOOKUP(($J49&amp;$C49),Categories!$F:$N,7,FALSE)=0,"",VLOOKUP(($J49&amp;$C49),Categories!$F:$N,7,FALSE)))</f>
        <v/>
      </c>
      <c r="Q49" t="str">
        <f>IF($J49="","",IF(VLOOKUP(($J49&amp;$C49),Categories!$F:$N,8,FALSE)=0,"",VLOOKUP(($J49&amp;$C49),Categories!$F:$N,8,FALSE)))</f>
        <v/>
      </c>
      <c r="R49" t="str">
        <f>IF($J49="","",IF(VLOOKUP(($J49&amp;$C49),Categories!$F:$N,9,FALSE)=0,"",VLOOKUP(($J49&amp;$C49),Categories!$F:$N,9,FALSE)))</f>
        <v/>
      </c>
    </row>
    <row r="50" spans="2:18">
      <c r="B50" s="33"/>
      <c r="C50" s="33"/>
      <c r="D50" s="89"/>
      <c r="E50" s="93"/>
      <c r="F50" s="33"/>
      <c r="G50" s="33"/>
      <c r="H50" t="str">
        <f t="shared" si="0"/>
        <v/>
      </c>
      <c r="J50" t="str">
        <f>IF(D50="","",DATEDIF(D50,Categories!$A$5,"Y"))</f>
        <v/>
      </c>
      <c r="K50" t="str">
        <f>IF($J50="","",IF(VLOOKUP(($J50&amp;$C50),Categories!$F:$N,2,FALSE)=0,"",VLOOKUP(($J50&amp;$C50),Categories!$F:$N,2,FALSE)))</f>
        <v/>
      </c>
      <c r="L50" t="str">
        <f>IF($J50="","",IF(VLOOKUP(($J50&amp;$C50),Categories!$F:$N,3,FALSE)=0,"",VLOOKUP(($J50&amp;$C50),Categories!$F:$N,3,FALSE)))</f>
        <v/>
      </c>
      <c r="M50" t="str">
        <f>IF($J50="","",IF(VLOOKUP(($J50&amp;$C50),Categories!$F:$N,4,FALSE)=0,"",VLOOKUP(($J50&amp;$C50),Categories!$F:$N,4,FALSE)))</f>
        <v/>
      </c>
      <c r="N50" t="str">
        <f>IF($J50="","",IF(VLOOKUP(($J50&amp;$C50),Categories!$F:$N,5,FALSE)=0,"",VLOOKUP(($J50&amp;$C50),Categories!$F:$N,5,FALSE)))</f>
        <v/>
      </c>
      <c r="O50" t="str">
        <f>IF($J50="","",IF(VLOOKUP(($J50&amp;$C50),Categories!$F:$N,6,FALSE)=0,"",VLOOKUP(($J50&amp;$C50),Categories!$F:$N,6,FALSE)))</f>
        <v/>
      </c>
      <c r="P50" t="str">
        <f>IF($J50="","",IF(VLOOKUP(($J50&amp;$C50),Categories!$F:$N,7,FALSE)=0,"",VLOOKUP(($J50&amp;$C50),Categories!$F:$N,7,FALSE)))</f>
        <v/>
      </c>
      <c r="Q50" t="str">
        <f>IF($J50="","",IF(VLOOKUP(($J50&amp;$C50),Categories!$F:$N,8,FALSE)=0,"",VLOOKUP(($J50&amp;$C50),Categories!$F:$N,8,FALSE)))</f>
        <v/>
      </c>
      <c r="R50" t="str">
        <f>IF($J50="","",IF(VLOOKUP(($J50&amp;$C50),Categories!$F:$N,9,FALSE)=0,"",VLOOKUP(($J50&amp;$C50),Categories!$F:$N,9,FALSE)))</f>
        <v/>
      </c>
    </row>
    <row r="51" spans="2:18">
      <c r="B51" s="33"/>
      <c r="C51" s="33"/>
      <c r="D51" s="89"/>
      <c r="E51" s="93"/>
      <c r="F51" s="33"/>
      <c r="G51" s="33"/>
      <c r="H51" t="str">
        <f t="shared" si="0"/>
        <v/>
      </c>
      <c r="J51" t="str">
        <f>IF(D51="","",DATEDIF(D51,Categories!$A$5,"Y"))</f>
        <v/>
      </c>
      <c r="K51" t="str">
        <f>IF($J51="","",IF(VLOOKUP(($J51&amp;$C51),Categories!$F:$N,2,FALSE)=0,"",VLOOKUP(($J51&amp;$C51),Categories!$F:$N,2,FALSE)))</f>
        <v/>
      </c>
      <c r="L51" t="str">
        <f>IF($J51="","",IF(VLOOKUP(($J51&amp;$C51),Categories!$F:$N,3,FALSE)=0,"",VLOOKUP(($J51&amp;$C51),Categories!$F:$N,3,FALSE)))</f>
        <v/>
      </c>
      <c r="M51" t="str">
        <f>IF($J51="","",IF(VLOOKUP(($J51&amp;$C51),Categories!$F:$N,4,FALSE)=0,"",VLOOKUP(($J51&amp;$C51),Categories!$F:$N,4,FALSE)))</f>
        <v/>
      </c>
      <c r="N51" t="str">
        <f>IF($J51="","",IF(VLOOKUP(($J51&amp;$C51),Categories!$F:$N,5,FALSE)=0,"",VLOOKUP(($J51&amp;$C51),Categories!$F:$N,5,FALSE)))</f>
        <v/>
      </c>
      <c r="O51" t="str">
        <f>IF($J51="","",IF(VLOOKUP(($J51&amp;$C51),Categories!$F:$N,6,FALSE)=0,"",VLOOKUP(($J51&amp;$C51),Categories!$F:$N,6,FALSE)))</f>
        <v/>
      </c>
      <c r="P51" t="str">
        <f>IF($J51="","",IF(VLOOKUP(($J51&amp;$C51),Categories!$F:$N,7,FALSE)=0,"",VLOOKUP(($J51&amp;$C51),Categories!$F:$N,7,FALSE)))</f>
        <v/>
      </c>
      <c r="Q51" t="str">
        <f>IF($J51="","",IF(VLOOKUP(($J51&amp;$C51),Categories!$F:$N,8,FALSE)=0,"",VLOOKUP(($J51&amp;$C51),Categories!$F:$N,8,FALSE)))</f>
        <v/>
      </c>
      <c r="R51" t="str">
        <f>IF($J51="","",IF(VLOOKUP(($J51&amp;$C51),Categories!$F:$N,9,FALSE)=0,"",VLOOKUP(($J51&amp;$C51),Categories!$F:$N,9,FALSE)))</f>
        <v/>
      </c>
    </row>
    <row r="52" spans="2:18">
      <c r="B52" s="33"/>
      <c r="C52" s="33"/>
      <c r="D52" s="89"/>
      <c r="E52" s="93"/>
      <c r="F52" s="33"/>
      <c r="G52" s="33"/>
      <c r="H52" t="str">
        <f t="shared" si="0"/>
        <v/>
      </c>
      <c r="J52" t="str">
        <f>IF(D52="","",DATEDIF(D52,Categories!$A$5,"Y"))</f>
        <v/>
      </c>
      <c r="K52" t="str">
        <f>IF($J52="","",IF(VLOOKUP(($J52&amp;$C52),Categories!$F:$N,2,FALSE)=0,"",VLOOKUP(($J52&amp;$C52),Categories!$F:$N,2,FALSE)))</f>
        <v/>
      </c>
      <c r="L52" t="str">
        <f>IF($J52="","",IF(VLOOKUP(($J52&amp;$C52),Categories!$F:$N,3,FALSE)=0,"",VLOOKUP(($J52&amp;$C52),Categories!$F:$N,3,FALSE)))</f>
        <v/>
      </c>
      <c r="M52" t="str">
        <f>IF($J52="","",IF(VLOOKUP(($J52&amp;$C52),Categories!$F:$N,4,FALSE)=0,"",VLOOKUP(($J52&amp;$C52),Categories!$F:$N,4,FALSE)))</f>
        <v/>
      </c>
      <c r="N52" t="str">
        <f>IF($J52="","",IF(VLOOKUP(($J52&amp;$C52),Categories!$F:$N,5,FALSE)=0,"",VLOOKUP(($J52&amp;$C52),Categories!$F:$N,5,FALSE)))</f>
        <v/>
      </c>
      <c r="O52" t="str">
        <f>IF($J52="","",IF(VLOOKUP(($J52&amp;$C52),Categories!$F:$N,6,FALSE)=0,"",VLOOKUP(($J52&amp;$C52),Categories!$F:$N,6,FALSE)))</f>
        <v/>
      </c>
      <c r="P52" t="str">
        <f>IF($J52="","",IF(VLOOKUP(($J52&amp;$C52),Categories!$F:$N,7,FALSE)=0,"",VLOOKUP(($J52&amp;$C52),Categories!$F:$N,7,FALSE)))</f>
        <v/>
      </c>
      <c r="Q52" t="str">
        <f>IF($J52="","",IF(VLOOKUP(($J52&amp;$C52),Categories!$F:$N,8,FALSE)=0,"",VLOOKUP(($J52&amp;$C52),Categories!$F:$N,8,FALSE)))</f>
        <v/>
      </c>
      <c r="R52" t="str">
        <f>IF($J52="","",IF(VLOOKUP(($J52&amp;$C52),Categories!$F:$N,9,FALSE)=0,"",VLOOKUP(($J52&amp;$C52),Categories!$F:$N,9,FALSE)))</f>
        <v/>
      </c>
    </row>
    <row r="53" spans="2:18">
      <c r="B53" s="33"/>
      <c r="C53" s="33"/>
      <c r="D53" s="89"/>
      <c r="E53" s="93"/>
      <c r="F53" s="33"/>
      <c r="G53" s="33"/>
      <c r="H53" t="str">
        <f t="shared" si="0"/>
        <v/>
      </c>
      <c r="J53" t="str">
        <f>IF(D53="","",DATEDIF(D53,Categories!$A$5,"Y"))</f>
        <v/>
      </c>
      <c r="K53" t="str">
        <f>IF($J53="","",IF(VLOOKUP(($J53&amp;$C53),Categories!$F:$N,2,FALSE)=0,"",VLOOKUP(($J53&amp;$C53),Categories!$F:$N,2,FALSE)))</f>
        <v/>
      </c>
      <c r="L53" t="str">
        <f>IF($J53="","",IF(VLOOKUP(($J53&amp;$C53),Categories!$F:$N,3,FALSE)=0,"",VLOOKUP(($J53&amp;$C53),Categories!$F:$N,3,FALSE)))</f>
        <v/>
      </c>
      <c r="M53" t="str">
        <f>IF($J53="","",IF(VLOOKUP(($J53&amp;$C53),Categories!$F:$N,4,FALSE)=0,"",VLOOKUP(($J53&amp;$C53),Categories!$F:$N,4,FALSE)))</f>
        <v/>
      </c>
      <c r="N53" t="str">
        <f>IF($J53="","",IF(VLOOKUP(($J53&amp;$C53),Categories!$F:$N,5,FALSE)=0,"",VLOOKUP(($J53&amp;$C53),Categories!$F:$N,5,FALSE)))</f>
        <v/>
      </c>
      <c r="O53" t="str">
        <f>IF($J53="","",IF(VLOOKUP(($J53&amp;$C53),Categories!$F:$N,6,FALSE)=0,"",VLOOKUP(($J53&amp;$C53),Categories!$F:$N,6,FALSE)))</f>
        <v/>
      </c>
      <c r="P53" t="str">
        <f>IF($J53="","",IF(VLOOKUP(($J53&amp;$C53),Categories!$F:$N,7,FALSE)=0,"",VLOOKUP(($J53&amp;$C53),Categories!$F:$N,7,FALSE)))</f>
        <v/>
      </c>
      <c r="Q53" t="str">
        <f>IF($J53="","",IF(VLOOKUP(($J53&amp;$C53),Categories!$F:$N,8,FALSE)=0,"",VLOOKUP(($J53&amp;$C53),Categories!$F:$N,8,FALSE)))</f>
        <v/>
      </c>
      <c r="R53" t="str">
        <f>IF($J53="","",IF(VLOOKUP(($J53&amp;$C53),Categories!$F:$N,9,FALSE)=0,"",VLOOKUP(($J53&amp;$C53),Categories!$F:$N,9,FALSE)))</f>
        <v/>
      </c>
    </row>
    <row r="54" spans="2:18">
      <c r="B54" s="86"/>
      <c r="C54" s="86"/>
      <c r="D54" s="92"/>
      <c r="E54" s="95"/>
      <c r="F54" s="33"/>
      <c r="G54" s="33"/>
      <c r="H54" t="str">
        <f t="shared" si="0"/>
        <v/>
      </c>
      <c r="J54" t="str">
        <f>IF(D54="","",DATEDIF(D54,Categories!$A$5,"Y"))</f>
        <v/>
      </c>
      <c r="K54" t="str">
        <f>IF($J54="","",IF(VLOOKUP(($J54&amp;$C54),Categories!$F:$N,2,FALSE)=0,"",VLOOKUP(($J54&amp;$C54),Categories!$F:$N,2,FALSE)))</f>
        <v/>
      </c>
      <c r="L54" t="str">
        <f>IF($J54="","",IF(VLOOKUP(($J54&amp;$C54),Categories!$F:$N,3,FALSE)=0,"",VLOOKUP(($J54&amp;$C54),Categories!$F:$N,3,FALSE)))</f>
        <v/>
      </c>
      <c r="M54" t="str">
        <f>IF($J54="","",IF(VLOOKUP(($J54&amp;$C54),Categories!$F:$N,4,FALSE)=0,"",VLOOKUP(($J54&amp;$C54),Categories!$F:$N,4,FALSE)))</f>
        <v/>
      </c>
      <c r="N54" t="str">
        <f>IF($J54="","",IF(VLOOKUP(($J54&amp;$C54),Categories!$F:$N,5,FALSE)=0,"",VLOOKUP(($J54&amp;$C54),Categories!$F:$N,5,FALSE)))</f>
        <v/>
      </c>
      <c r="O54" t="str">
        <f>IF($J54="","",IF(VLOOKUP(($J54&amp;$C54),Categories!$F:$N,6,FALSE)=0,"",VLOOKUP(($J54&amp;$C54),Categories!$F:$N,6,FALSE)))</f>
        <v/>
      </c>
      <c r="P54" t="str">
        <f>IF($J54="","",IF(VLOOKUP(($J54&amp;$C54),Categories!$F:$N,7,FALSE)=0,"",VLOOKUP(($J54&amp;$C54),Categories!$F:$N,7,FALSE)))</f>
        <v/>
      </c>
      <c r="Q54" t="str">
        <f>IF($J54="","",IF(VLOOKUP(($J54&amp;$C54),Categories!$F:$N,8,FALSE)=0,"",VLOOKUP(($J54&amp;$C54),Categories!$F:$N,8,FALSE)))</f>
        <v/>
      </c>
      <c r="R54" t="str">
        <f>IF($J54="","",IF(VLOOKUP(($J54&amp;$C54),Categories!$F:$N,9,FALSE)=0,"",VLOOKUP(($J54&amp;$C54),Categories!$F:$N,9,FALSE)))</f>
        <v/>
      </c>
    </row>
    <row r="55" spans="2:18">
      <c r="B55" s="33"/>
      <c r="C55" s="33"/>
      <c r="D55" s="89"/>
      <c r="E55" s="93"/>
      <c r="F55" s="33"/>
      <c r="G55" s="33"/>
      <c r="H55" t="str">
        <f t="shared" si="0"/>
        <v/>
      </c>
      <c r="J55" t="str">
        <f>IF(D55="","",DATEDIF(D55,Categories!$A$5,"Y"))</f>
        <v/>
      </c>
      <c r="K55" t="str">
        <f>IF($J55="","",IF(VLOOKUP(($J55&amp;$C55),Categories!$F:$N,2,FALSE)=0,"",VLOOKUP(($J55&amp;$C55),Categories!$F:$N,2,FALSE)))</f>
        <v/>
      </c>
      <c r="L55" t="str">
        <f>IF($J55="","",IF(VLOOKUP(($J55&amp;$C55),Categories!$F:$N,3,FALSE)=0,"",VLOOKUP(($J55&amp;$C55),Categories!$F:$N,3,FALSE)))</f>
        <v/>
      </c>
      <c r="M55" t="str">
        <f>IF($J55="","",IF(VLOOKUP(($J55&amp;$C55),Categories!$F:$N,4,FALSE)=0,"",VLOOKUP(($J55&amp;$C55),Categories!$F:$N,4,FALSE)))</f>
        <v/>
      </c>
      <c r="N55" t="str">
        <f>IF($J55="","",IF(VLOOKUP(($J55&amp;$C55),Categories!$F:$N,5,FALSE)=0,"",VLOOKUP(($J55&amp;$C55),Categories!$F:$N,5,FALSE)))</f>
        <v/>
      </c>
      <c r="O55" t="str">
        <f>IF($J55="","",IF(VLOOKUP(($J55&amp;$C55),Categories!$F:$N,6,FALSE)=0,"",VLOOKUP(($J55&amp;$C55),Categories!$F:$N,6,FALSE)))</f>
        <v/>
      </c>
      <c r="P55" t="str">
        <f>IF($J55="","",IF(VLOOKUP(($J55&amp;$C55),Categories!$F:$N,7,FALSE)=0,"",VLOOKUP(($J55&amp;$C55),Categories!$F:$N,7,FALSE)))</f>
        <v/>
      </c>
      <c r="Q55" t="str">
        <f>IF($J55="","",IF(VLOOKUP(($J55&amp;$C55),Categories!$F:$N,8,FALSE)=0,"",VLOOKUP(($J55&amp;$C55),Categories!$F:$N,8,FALSE)))</f>
        <v/>
      </c>
      <c r="R55" t="str">
        <f>IF($J55="","",IF(VLOOKUP(($J55&amp;$C55),Categories!$F:$N,9,FALSE)=0,"",VLOOKUP(($J55&amp;$C55),Categories!$F:$N,9,FALSE)))</f>
        <v/>
      </c>
    </row>
    <row r="56" spans="2:18">
      <c r="B56" s="33"/>
      <c r="C56" s="33"/>
      <c r="D56" s="89"/>
      <c r="E56" s="93"/>
      <c r="F56" s="33"/>
      <c r="G56" s="33"/>
      <c r="H56" t="str">
        <f t="shared" si="0"/>
        <v/>
      </c>
      <c r="J56" t="str">
        <f>IF(D56="","",DATEDIF(D56,Categories!$A$5,"Y"))</f>
        <v/>
      </c>
      <c r="K56" t="str">
        <f>IF($J56="","",IF(VLOOKUP(($J56&amp;$C56),Categories!$F:$N,2,FALSE)=0,"",VLOOKUP(($J56&amp;$C56),Categories!$F:$N,2,FALSE)))</f>
        <v/>
      </c>
      <c r="L56" t="str">
        <f>IF($J56="","",IF(VLOOKUP(($J56&amp;$C56),Categories!$F:$N,3,FALSE)=0,"",VLOOKUP(($J56&amp;$C56),Categories!$F:$N,3,FALSE)))</f>
        <v/>
      </c>
      <c r="M56" t="str">
        <f>IF($J56="","",IF(VLOOKUP(($J56&amp;$C56),Categories!$F:$N,4,FALSE)=0,"",VLOOKUP(($J56&amp;$C56),Categories!$F:$N,4,FALSE)))</f>
        <v/>
      </c>
      <c r="N56" t="str">
        <f>IF($J56="","",IF(VLOOKUP(($J56&amp;$C56),Categories!$F:$N,5,FALSE)=0,"",VLOOKUP(($J56&amp;$C56),Categories!$F:$N,5,FALSE)))</f>
        <v/>
      </c>
      <c r="O56" t="str">
        <f>IF($J56="","",IF(VLOOKUP(($J56&amp;$C56),Categories!$F:$N,6,FALSE)=0,"",VLOOKUP(($J56&amp;$C56),Categories!$F:$N,6,FALSE)))</f>
        <v/>
      </c>
      <c r="P56" t="str">
        <f>IF($J56="","",IF(VLOOKUP(($J56&amp;$C56),Categories!$F:$N,7,FALSE)=0,"",VLOOKUP(($J56&amp;$C56),Categories!$F:$N,7,FALSE)))</f>
        <v/>
      </c>
      <c r="Q56" t="str">
        <f>IF($J56="","",IF(VLOOKUP(($J56&amp;$C56),Categories!$F:$N,8,FALSE)=0,"",VLOOKUP(($J56&amp;$C56),Categories!$F:$N,8,FALSE)))</f>
        <v/>
      </c>
      <c r="R56" t="str">
        <f>IF($J56="","",IF(VLOOKUP(($J56&amp;$C56),Categories!$F:$N,9,FALSE)=0,"",VLOOKUP(($J56&amp;$C56),Categories!$F:$N,9,FALSE)))</f>
        <v/>
      </c>
    </row>
    <row r="57" spans="2:18">
      <c r="B57" s="33"/>
      <c r="C57" s="33"/>
      <c r="D57" s="89"/>
      <c r="E57" s="93"/>
      <c r="F57" s="33"/>
      <c r="G57" s="33"/>
      <c r="H57" t="str">
        <f t="shared" si="0"/>
        <v/>
      </c>
      <c r="J57" t="str">
        <f>IF(D57="","",DATEDIF(D57,Categories!$A$5,"Y"))</f>
        <v/>
      </c>
      <c r="K57" t="str">
        <f>IF($J57="","",IF(VLOOKUP(($J57&amp;$C57),Categories!$F:$N,2,FALSE)=0,"",VLOOKUP(($J57&amp;$C57),Categories!$F:$N,2,FALSE)))</f>
        <v/>
      </c>
      <c r="L57" t="str">
        <f>IF($J57="","",IF(VLOOKUP(($J57&amp;$C57),Categories!$F:$N,3,FALSE)=0,"",VLOOKUP(($J57&amp;$C57),Categories!$F:$N,3,FALSE)))</f>
        <v/>
      </c>
      <c r="M57" t="str">
        <f>IF($J57="","",IF(VLOOKUP(($J57&amp;$C57),Categories!$F:$N,4,FALSE)=0,"",VLOOKUP(($J57&amp;$C57),Categories!$F:$N,4,FALSE)))</f>
        <v/>
      </c>
      <c r="N57" t="str">
        <f>IF($J57="","",IF(VLOOKUP(($J57&amp;$C57),Categories!$F:$N,5,FALSE)=0,"",VLOOKUP(($J57&amp;$C57),Categories!$F:$N,5,FALSE)))</f>
        <v/>
      </c>
      <c r="O57" t="str">
        <f>IF($J57="","",IF(VLOOKUP(($J57&amp;$C57),Categories!$F:$N,6,FALSE)=0,"",VLOOKUP(($J57&amp;$C57),Categories!$F:$N,6,FALSE)))</f>
        <v/>
      </c>
      <c r="P57" t="str">
        <f>IF($J57="","",IF(VLOOKUP(($J57&amp;$C57),Categories!$F:$N,7,FALSE)=0,"",VLOOKUP(($J57&amp;$C57),Categories!$F:$N,7,FALSE)))</f>
        <v/>
      </c>
      <c r="Q57" t="str">
        <f>IF($J57="","",IF(VLOOKUP(($J57&amp;$C57),Categories!$F:$N,8,FALSE)=0,"",VLOOKUP(($J57&amp;$C57),Categories!$F:$N,8,FALSE)))</f>
        <v/>
      </c>
      <c r="R57" t="str">
        <f>IF($J57="","",IF(VLOOKUP(($J57&amp;$C57),Categories!$F:$N,9,FALSE)=0,"",VLOOKUP(($J57&amp;$C57),Categories!$F:$N,9,FALSE)))</f>
        <v/>
      </c>
    </row>
    <row r="58" spans="2:18">
      <c r="B58" s="33"/>
      <c r="C58" s="33"/>
      <c r="D58" s="91"/>
      <c r="E58" s="93"/>
      <c r="F58" s="33"/>
      <c r="G58" s="33"/>
      <c r="H58" t="str">
        <f t="shared" si="0"/>
        <v/>
      </c>
      <c r="J58" t="str">
        <f>IF(D58="","",DATEDIF(D58,Categories!$A$5,"Y"))</f>
        <v/>
      </c>
      <c r="K58" t="str">
        <f>IF($J58="","",IF(VLOOKUP(($J58&amp;$C58),Categories!$F:$N,2,FALSE)=0,"",VLOOKUP(($J58&amp;$C58),Categories!$F:$N,2,FALSE)))</f>
        <v/>
      </c>
      <c r="L58" t="str">
        <f>IF($J58="","",IF(VLOOKUP(($J58&amp;$C58),Categories!$F:$N,3,FALSE)=0,"",VLOOKUP(($J58&amp;$C58),Categories!$F:$N,3,FALSE)))</f>
        <v/>
      </c>
      <c r="M58" t="str">
        <f>IF($J58="","",IF(VLOOKUP(($J58&amp;$C58),Categories!$F:$N,4,FALSE)=0,"",VLOOKUP(($J58&amp;$C58),Categories!$F:$N,4,FALSE)))</f>
        <v/>
      </c>
      <c r="N58" t="str">
        <f>IF($J58="","",IF(VLOOKUP(($J58&amp;$C58),Categories!$F:$N,5,FALSE)=0,"",VLOOKUP(($J58&amp;$C58),Categories!$F:$N,5,FALSE)))</f>
        <v/>
      </c>
      <c r="O58" t="str">
        <f>IF($J58="","",IF(VLOOKUP(($J58&amp;$C58),Categories!$F:$N,6,FALSE)=0,"",VLOOKUP(($J58&amp;$C58),Categories!$F:$N,6,FALSE)))</f>
        <v/>
      </c>
      <c r="P58" t="str">
        <f>IF($J58="","",IF(VLOOKUP(($J58&amp;$C58),Categories!$F:$N,7,FALSE)=0,"",VLOOKUP(($J58&amp;$C58),Categories!$F:$N,7,FALSE)))</f>
        <v/>
      </c>
      <c r="Q58" t="str">
        <f>IF($J58="","",IF(VLOOKUP(($J58&amp;$C58),Categories!$F:$N,8,FALSE)=0,"",VLOOKUP(($J58&amp;$C58),Categories!$F:$N,8,FALSE)))</f>
        <v/>
      </c>
      <c r="R58" t="str">
        <f>IF($J58="","",IF(VLOOKUP(($J58&amp;$C58),Categories!$F:$N,9,FALSE)=0,"",VLOOKUP(($J58&amp;$C58),Categories!$F:$N,9,FALSE)))</f>
        <v/>
      </c>
    </row>
    <row r="59" spans="2:18">
      <c r="B59" s="33"/>
      <c r="C59" s="33"/>
      <c r="D59" s="89"/>
      <c r="E59" s="93"/>
      <c r="F59" s="33"/>
      <c r="G59" s="33"/>
      <c r="H59" t="str">
        <f t="shared" si="0"/>
        <v/>
      </c>
      <c r="J59" t="str">
        <f>IF(D59="","",DATEDIF(D59,Categories!$A$5,"Y"))</f>
        <v/>
      </c>
      <c r="K59" t="str">
        <f>IF($J59="","",IF(VLOOKUP(($J59&amp;$C59),Categories!$F:$N,2,FALSE)=0,"",VLOOKUP(($J59&amp;$C59),Categories!$F:$N,2,FALSE)))</f>
        <v/>
      </c>
      <c r="L59" t="str">
        <f>IF($J59="","",IF(VLOOKUP(($J59&amp;$C59),Categories!$F:$N,3,FALSE)=0,"",VLOOKUP(($J59&amp;$C59),Categories!$F:$N,3,FALSE)))</f>
        <v/>
      </c>
      <c r="M59" t="str">
        <f>IF($J59="","",IF(VLOOKUP(($J59&amp;$C59),Categories!$F:$N,4,FALSE)=0,"",VLOOKUP(($J59&amp;$C59),Categories!$F:$N,4,FALSE)))</f>
        <v/>
      </c>
      <c r="N59" t="str">
        <f>IF($J59="","",IF(VLOOKUP(($J59&amp;$C59),Categories!$F:$N,5,FALSE)=0,"",VLOOKUP(($J59&amp;$C59),Categories!$F:$N,5,FALSE)))</f>
        <v/>
      </c>
      <c r="O59" t="str">
        <f>IF($J59="","",IF(VLOOKUP(($J59&amp;$C59),Categories!$F:$N,6,FALSE)=0,"",VLOOKUP(($J59&amp;$C59),Categories!$F:$N,6,FALSE)))</f>
        <v/>
      </c>
      <c r="P59" t="str">
        <f>IF($J59="","",IF(VLOOKUP(($J59&amp;$C59),Categories!$F:$N,7,FALSE)=0,"",VLOOKUP(($J59&amp;$C59),Categories!$F:$N,7,FALSE)))</f>
        <v/>
      </c>
      <c r="Q59" t="str">
        <f>IF($J59="","",IF(VLOOKUP(($J59&amp;$C59),Categories!$F:$N,8,FALSE)=0,"",VLOOKUP(($J59&amp;$C59),Categories!$F:$N,8,FALSE)))</f>
        <v/>
      </c>
      <c r="R59" t="str">
        <f>IF($J59="","",IF(VLOOKUP(($J59&amp;$C59),Categories!$F:$N,9,FALSE)=0,"",VLOOKUP(($J59&amp;$C59),Categories!$F:$N,9,FALSE)))</f>
        <v/>
      </c>
    </row>
    <row r="60" spans="2:18">
      <c r="B60" s="33"/>
      <c r="C60" s="33"/>
      <c r="D60" s="89"/>
      <c r="E60" s="93"/>
      <c r="F60" s="33"/>
      <c r="G60" s="33"/>
      <c r="H60" t="str">
        <f t="shared" si="0"/>
        <v/>
      </c>
      <c r="J60" t="str">
        <f>IF(D60="","",DATEDIF(D60,Categories!$A$5,"Y"))</f>
        <v/>
      </c>
      <c r="K60" t="str">
        <f>IF($J60="","",IF(VLOOKUP(($J60&amp;$C60),Categories!$F:$N,2,FALSE)=0,"",VLOOKUP(($J60&amp;$C60),Categories!$F:$N,2,FALSE)))</f>
        <v/>
      </c>
      <c r="L60" t="str">
        <f>IF($J60="","",IF(VLOOKUP(($J60&amp;$C60),Categories!$F:$N,3,FALSE)=0,"",VLOOKUP(($J60&amp;$C60),Categories!$F:$N,3,FALSE)))</f>
        <v/>
      </c>
      <c r="M60" t="str">
        <f>IF($J60="","",IF(VLOOKUP(($J60&amp;$C60),Categories!$F:$N,4,FALSE)=0,"",VLOOKUP(($J60&amp;$C60),Categories!$F:$N,4,FALSE)))</f>
        <v/>
      </c>
      <c r="N60" t="str">
        <f>IF($J60="","",IF(VLOOKUP(($J60&amp;$C60),Categories!$F:$N,5,FALSE)=0,"",VLOOKUP(($J60&amp;$C60),Categories!$F:$N,5,FALSE)))</f>
        <v/>
      </c>
      <c r="O60" t="str">
        <f>IF($J60="","",IF(VLOOKUP(($J60&amp;$C60),Categories!$F:$N,6,FALSE)=0,"",VLOOKUP(($J60&amp;$C60),Categories!$F:$N,6,FALSE)))</f>
        <v/>
      </c>
      <c r="P60" t="str">
        <f>IF($J60="","",IF(VLOOKUP(($J60&amp;$C60),Categories!$F:$N,7,FALSE)=0,"",VLOOKUP(($J60&amp;$C60),Categories!$F:$N,7,FALSE)))</f>
        <v/>
      </c>
      <c r="Q60" t="str">
        <f>IF($J60="","",IF(VLOOKUP(($J60&amp;$C60),Categories!$F:$N,8,FALSE)=0,"",VLOOKUP(($J60&amp;$C60),Categories!$F:$N,8,FALSE)))</f>
        <v/>
      </c>
      <c r="R60" t="str">
        <f>IF($J60="","",IF(VLOOKUP(($J60&amp;$C60),Categories!$F:$N,9,FALSE)=0,"",VLOOKUP(($J60&amp;$C60),Categories!$F:$N,9,FALSE)))</f>
        <v/>
      </c>
    </row>
    <row r="61" spans="2:18">
      <c r="B61" s="33"/>
      <c r="C61" s="33"/>
      <c r="D61" s="89"/>
      <c r="E61" s="93"/>
      <c r="F61" s="33"/>
      <c r="G61" s="33"/>
      <c r="H61" t="str">
        <f t="shared" si="0"/>
        <v/>
      </c>
      <c r="J61" t="str">
        <f>IF(D61="","",DATEDIF(D61,Categories!$A$5,"Y"))</f>
        <v/>
      </c>
      <c r="K61" t="str">
        <f>IF($J61="","",IF(VLOOKUP(($J61&amp;$C61),Categories!$F:$N,2,FALSE)=0,"",VLOOKUP(($J61&amp;$C61),Categories!$F:$N,2,FALSE)))</f>
        <v/>
      </c>
      <c r="L61" t="str">
        <f>IF($J61="","",IF(VLOOKUP(($J61&amp;$C61),Categories!$F:$N,3,FALSE)=0,"",VLOOKUP(($J61&amp;$C61),Categories!$F:$N,3,FALSE)))</f>
        <v/>
      </c>
      <c r="M61" t="str">
        <f>IF($J61="","",IF(VLOOKUP(($J61&amp;$C61),Categories!$F:$N,4,FALSE)=0,"",VLOOKUP(($J61&amp;$C61),Categories!$F:$N,4,FALSE)))</f>
        <v/>
      </c>
      <c r="N61" t="str">
        <f>IF($J61="","",IF(VLOOKUP(($J61&amp;$C61),Categories!$F:$N,5,FALSE)=0,"",VLOOKUP(($J61&amp;$C61),Categories!$F:$N,5,FALSE)))</f>
        <v/>
      </c>
      <c r="O61" t="str">
        <f>IF($J61="","",IF(VLOOKUP(($J61&amp;$C61),Categories!$F:$N,6,FALSE)=0,"",VLOOKUP(($J61&amp;$C61),Categories!$F:$N,6,FALSE)))</f>
        <v/>
      </c>
      <c r="P61" t="str">
        <f>IF($J61="","",IF(VLOOKUP(($J61&amp;$C61),Categories!$F:$N,7,FALSE)=0,"",VLOOKUP(($J61&amp;$C61),Categories!$F:$N,7,FALSE)))</f>
        <v/>
      </c>
      <c r="Q61" t="str">
        <f>IF($J61="","",IF(VLOOKUP(($J61&amp;$C61),Categories!$F:$N,8,FALSE)=0,"",VLOOKUP(($J61&amp;$C61),Categories!$F:$N,8,FALSE)))</f>
        <v/>
      </c>
      <c r="R61" t="str">
        <f>IF($J61="","",IF(VLOOKUP(($J61&amp;$C61),Categories!$F:$N,9,FALSE)=0,"",VLOOKUP(($J61&amp;$C61),Categories!$F:$N,9,FALSE)))</f>
        <v/>
      </c>
    </row>
    <row r="62" spans="2:18">
      <c r="B62" s="33"/>
      <c r="C62" s="33"/>
      <c r="D62" s="89"/>
      <c r="E62" s="93"/>
      <c r="F62" s="33"/>
      <c r="G62" s="33"/>
      <c r="H62" t="str">
        <f t="shared" si="0"/>
        <v/>
      </c>
      <c r="J62" t="str">
        <f>IF(D62="","",DATEDIF(D62,Categories!$A$5,"Y"))</f>
        <v/>
      </c>
      <c r="K62" t="str">
        <f>IF($J62="","",IF(VLOOKUP(($J62&amp;$C62),Categories!$F:$N,2,FALSE)=0,"",VLOOKUP(($J62&amp;$C62),Categories!$F:$N,2,FALSE)))</f>
        <v/>
      </c>
      <c r="L62" t="str">
        <f>IF($J62="","",IF(VLOOKUP(($J62&amp;$C62),Categories!$F:$N,3,FALSE)=0,"",VLOOKUP(($J62&amp;$C62),Categories!$F:$N,3,FALSE)))</f>
        <v/>
      </c>
      <c r="M62" t="str">
        <f>IF($J62="","",IF(VLOOKUP(($J62&amp;$C62),Categories!$F:$N,4,FALSE)=0,"",VLOOKUP(($J62&amp;$C62),Categories!$F:$N,4,FALSE)))</f>
        <v/>
      </c>
      <c r="N62" t="str">
        <f>IF($J62="","",IF(VLOOKUP(($J62&amp;$C62),Categories!$F:$N,5,FALSE)=0,"",VLOOKUP(($J62&amp;$C62),Categories!$F:$N,5,FALSE)))</f>
        <v/>
      </c>
      <c r="O62" t="str">
        <f>IF($J62="","",IF(VLOOKUP(($J62&amp;$C62),Categories!$F:$N,6,FALSE)=0,"",VLOOKUP(($J62&amp;$C62),Categories!$F:$N,6,FALSE)))</f>
        <v/>
      </c>
      <c r="P62" t="str">
        <f>IF($J62="","",IF(VLOOKUP(($J62&amp;$C62),Categories!$F:$N,7,FALSE)=0,"",VLOOKUP(($J62&amp;$C62),Categories!$F:$N,7,FALSE)))</f>
        <v/>
      </c>
      <c r="Q62" t="str">
        <f>IF($J62="","",IF(VLOOKUP(($J62&amp;$C62),Categories!$F:$N,8,FALSE)=0,"",VLOOKUP(($J62&amp;$C62),Categories!$F:$N,8,FALSE)))</f>
        <v/>
      </c>
      <c r="R62" t="str">
        <f>IF($J62="","",IF(VLOOKUP(($J62&amp;$C62),Categories!$F:$N,9,FALSE)=0,"",VLOOKUP(($J62&amp;$C62),Categories!$F:$N,9,FALSE)))</f>
        <v/>
      </c>
    </row>
    <row r="63" spans="2:18">
      <c r="B63" s="33"/>
      <c r="C63" s="33"/>
      <c r="D63" s="89"/>
      <c r="E63" s="93"/>
      <c r="F63" s="33"/>
      <c r="G63" s="33"/>
      <c r="H63" t="str">
        <f t="shared" si="0"/>
        <v/>
      </c>
      <c r="J63" t="str">
        <f>IF(D63="","",DATEDIF(D63,Categories!$A$5,"Y"))</f>
        <v/>
      </c>
      <c r="K63" t="str">
        <f>IF($J63="","",IF(VLOOKUP(($J63&amp;$C63),Categories!$F:$N,2,FALSE)=0,"",VLOOKUP(($J63&amp;$C63),Categories!$F:$N,2,FALSE)))</f>
        <v/>
      </c>
      <c r="L63" t="str">
        <f>IF($J63="","",IF(VLOOKUP(($J63&amp;$C63),Categories!$F:$N,3,FALSE)=0,"",VLOOKUP(($J63&amp;$C63),Categories!$F:$N,3,FALSE)))</f>
        <v/>
      </c>
      <c r="M63" t="str">
        <f>IF($J63="","",IF(VLOOKUP(($J63&amp;$C63),Categories!$F:$N,4,FALSE)=0,"",VLOOKUP(($J63&amp;$C63),Categories!$F:$N,4,FALSE)))</f>
        <v/>
      </c>
      <c r="N63" t="str">
        <f>IF($J63="","",IF(VLOOKUP(($J63&amp;$C63),Categories!$F:$N,5,FALSE)=0,"",VLOOKUP(($J63&amp;$C63),Categories!$F:$N,5,FALSE)))</f>
        <v/>
      </c>
      <c r="O63" t="str">
        <f>IF($J63="","",IF(VLOOKUP(($J63&amp;$C63),Categories!$F:$N,6,FALSE)=0,"",VLOOKUP(($J63&amp;$C63),Categories!$F:$N,6,FALSE)))</f>
        <v/>
      </c>
      <c r="P63" t="str">
        <f>IF($J63="","",IF(VLOOKUP(($J63&amp;$C63),Categories!$F:$N,7,FALSE)=0,"",VLOOKUP(($J63&amp;$C63),Categories!$F:$N,7,FALSE)))</f>
        <v/>
      </c>
      <c r="Q63" t="str">
        <f>IF($J63="","",IF(VLOOKUP(($J63&amp;$C63),Categories!$F:$N,8,FALSE)=0,"",VLOOKUP(($J63&amp;$C63),Categories!$F:$N,8,FALSE)))</f>
        <v/>
      </c>
      <c r="R63" t="str">
        <f>IF($J63="","",IF(VLOOKUP(($J63&amp;$C63),Categories!$F:$N,9,FALSE)=0,"",VLOOKUP(($J63&amp;$C63),Categories!$F:$N,9,FALSE)))</f>
        <v/>
      </c>
    </row>
    <row r="64" spans="2:18">
      <c r="B64" s="33"/>
      <c r="C64" s="33"/>
      <c r="D64" s="89"/>
      <c r="E64" s="93"/>
      <c r="F64" s="33"/>
      <c r="G64" s="33"/>
      <c r="H64" t="str">
        <f t="shared" si="0"/>
        <v/>
      </c>
      <c r="J64" t="str">
        <f>IF(D64="","",DATEDIF(D64,Categories!$A$5,"Y"))</f>
        <v/>
      </c>
      <c r="K64" t="str">
        <f>IF($J64="","",IF(VLOOKUP(($J64&amp;$C64),Categories!$F:$N,2,FALSE)=0,"",VLOOKUP(($J64&amp;$C64),Categories!$F:$N,2,FALSE)))</f>
        <v/>
      </c>
      <c r="L64" t="str">
        <f>IF($J64="","",IF(VLOOKUP(($J64&amp;$C64),Categories!$F:$N,3,FALSE)=0,"",VLOOKUP(($J64&amp;$C64),Categories!$F:$N,3,FALSE)))</f>
        <v/>
      </c>
      <c r="M64" t="str">
        <f>IF($J64="","",IF(VLOOKUP(($J64&amp;$C64),Categories!$F:$N,4,FALSE)=0,"",VLOOKUP(($J64&amp;$C64),Categories!$F:$N,4,FALSE)))</f>
        <v/>
      </c>
      <c r="N64" t="str">
        <f>IF($J64="","",IF(VLOOKUP(($J64&amp;$C64),Categories!$F:$N,5,FALSE)=0,"",VLOOKUP(($J64&amp;$C64),Categories!$F:$N,5,FALSE)))</f>
        <v/>
      </c>
      <c r="O64" t="str">
        <f>IF($J64="","",IF(VLOOKUP(($J64&amp;$C64),Categories!$F:$N,6,FALSE)=0,"",VLOOKUP(($J64&amp;$C64),Categories!$F:$N,6,FALSE)))</f>
        <v/>
      </c>
      <c r="P64" t="str">
        <f>IF($J64="","",IF(VLOOKUP(($J64&amp;$C64),Categories!$F:$N,7,FALSE)=0,"",VLOOKUP(($J64&amp;$C64),Categories!$F:$N,7,FALSE)))</f>
        <v/>
      </c>
      <c r="Q64" t="str">
        <f>IF($J64="","",IF(VLOOKUP(($J64&amp;$C64),Categories!$F:$N,8,FALSE)=0,"",VLOOKUP(($J64&amp;$C64),Categories!$F:$N,8,FALSE)))</f>
        <v/>
      </c>
      <c r="R64" t="str">
        <f>IF($J64="","",IF(VLOOKUP(($J64&amp;$C64),Categories!$F:$N,9,FALSE)=0,"",VLOOKUP(($J64&amp;$C64),Categories!$F:$N,9,FALSE)))</f>
        <v/>
      </c>
    </row>
    <row r="65" spans="2:18">
      <c r="B65" s="33"/>
      <c r="C65" s="33"/>
      <c r="D65" s="89"/>
      <c r="E65" s="93"/>
      <c r="F65" s="33"/>
      <c r="G65" s="33"/>
      <c r="H65" t="str">
        <f t="shared" si="0"/>
        <v/>
      </c>
      <c r="J65" t="str">
        <f>IF(D65="","",DATEDIF(D65,Categories!$A$5,"Y"))</f>
        <v/>
      </c>
      <c r="K65" t="str">
        <f>IF($J65="","",IF(VLOOKUP(($J65&amp;$C65),Categories!$F:$N,2,FALSE)=0,"",VLOOKUP(($J65&amp;$C65),Categories!$F:$N,2,FALSE)))</f>
        <v/>
      </c>
      <c r="L65" t="str">
        <f>IF($J65="","",IF(VLOOKUP(($J65&amp;$C65),Categories!$F:$N,3,FALSE)=0,"",VLOOKUP(($J65&amp;$C65),Categories!$F:$N,3,FALSE)))</f>
        <v/>
      </c>
      <c r="M65" t="str">
        <f>IF($J65="","",IF(VLOOKUP(($J65&amp;$C65),Categories!$F:$N,4,FALSE)=0,"",VLOOKUP(($J65&amp;$C65),Categories!$F:$N,4,FALSE)))</f>
        <v/>
      </c>
      <c r="N65" t="str">
        <f>IF($J65="","",IF(VLOOKUP(($J65&amp;$C65),Categories!$F:$N,5,FALSE)=0,"",VLOOKUP(($J65&amp;$C65),Categories!$F:$N,5,FALSE)))</f>
        <v/>
      </c>
      <c r="O65" t="str">
        <f>IF($J65="","",IF(VLOOKUP(($J65&amp;$C65),Categories!$F:$N,6,FALSE)=0,"",VLOOKUP(($J65&amp;$C65),Categories!$F:$N,6,FALSE)))</f>
        <v/>
      </c>
      <c r="P65" t="str">
        <f>IF($J65="","",IF(VLOOKUP(($J65&amp;$C65),Categories!$F:$N,7,FALSE)=0,"",VLOOKUP(($J65&amp;$C65),Categories!$F:$N,7,FALSE)))</f>
        <v/>
      </c>
      <c r="Q65" t="str">
        <f>IF($J65="","",IF(VLOOKUP(($J65&amp;$C65),Categories!$F:$N,8,FALSE)=0,"",VLOOKUP(($J65&amp;$C65),Categories!$F:$N,8,FALSE)))</f>
        <v/>
      </c>
      <c r="R65" t="str">
        <f>IF($J65="","",IF(VLOOKUP(($J65&amp;$C65),Categories!$F:$N,9,FALSE)=0,"",VLOOKUP(($J65&amp;$C65),Categories!$F:$N,9,FALSE)))</f>
        <v/>
      </c>
    </row>
    <row r="66" spans="2:18">
      <c r="B66" s="33"/>
      <c r="C66" s="33"/>
      <c r="D66" s="89"/>
      <c r="E66" s="93"/>
      <c r="F66" s="33"/>
      <c r="G66" s="33"/>
      <c r="H66" t="str">
        <f t="shared" si="0"/>
        <v/>
      </c>
      <c r="J66" t="str">
        <f>IF(D66="","",DATEDIF(D66,Categories!$A$5,"Y"))</f>
        <v/>
      </c>
      <c r="K66" t="str">
        <f>IF($J66="","",IF(VLOOKUP(($J66&amp;$C66),Categories!$F:$N,2,FALSE)=0,"",VLOOKUP(($J66&amp;$C66),Categories!$F:$N,2,FALSE)))</f>
        <v/>
      </c>
      <c r="L66" t="str">
        <f>IF($J66="","",IF(VLOOKUP(($J66&amp;$C66),Categories!$F:$N,3,FALSE)=0,"",VLOOKUP(($J66&amp;$C66),Categories!$F:$N,3,FALSE)))</f>
        <v/>
      </c>
      <c r="M66" t="str">
        <f>IF($J66="","",IF(VLOOKUP(($J66&amp;$C66),Categories!$F:$N,4,FALSE)=0,"",VLOOKUP(($J66&amp;$C66),Categories!$F:$N,4,FALSE)))</f>
        <v/>
      </c>
      <c r="N66" t="str">
        <f>IF($J66="","",IF(VLOOKUP(($J66&amp;$C66),Categories!$F:$N,5,FALSE)=0,"",VLOOKUP(($J66&amp;$C66),Categories!$F:$N,5,FALSE)))</f>
        <v/>
      </c>
      <c r="O66" t="str">
        <f>IF($J66="","",IF(VLOOKUP(($J66&amp;$C66),Categories!$F:$N,6,FALSE)=0,"",VLOOKUP(($J66&amp;$C66),Categories!$F:$N,6,FALSE)))</f>
        <v/>
      </c>
      <c r="P66" t="str">
        <f>IF($J66="","",IF(VLOOKUP(($J66&amp;$C66),Categories!$F:$N,7,FALSE)=0,"",VLOOKUP(($J66&amp;$C66),Categories!$F:$N,7,FALSE)))</f>
        <v/>
      </c>
      <c r="Q66" t="str">
        <f>IF($J66="","",IF(VLOOKUP(($J66&amp;$C66),Categories!$F:$N,8,FALSE)=0,"",VLOOKUP(($J66&amp;$C66),Categories!$F:$N,8,FALSE)))</f>
        <v/>
      </c>
      <c r="R66" t="str">
        <f>IF($J66="","",IF(VLOOKUP(($J66&amp;$C66),Categories!$F:$N,9,FALSE)=0,"",VLOOKUP(($J66&amp;$C66),Categories!$F:$N,9,FALSE)))</f>
        <v/>
      </c>
    </row>
    <row r="67" spans="2:18">
      <c r="B67" s="33"/>
      <c r="C67" s="33"/>
      <c r="D67" s="91"/>
      <c r="E67" s="93"/>
      <c r="F67" s="33"/>
      <c r="G67" s="33"/>
      <c r="H67" t="str">
        <f t="shared" si="0"/>
        <v/>
      </c>
      <c r="J67" t="str">
        <f>IF(D67="","",DATEDIF(D67,Categories!$A$5,"Y"))</f>
        <v/>
      </c>
      <c r="K67" t="str">
        <f>IF($J67="","",IF(VLOOKUP(($J67&amp;$C67),Categories!$F:$N,2,FALSE)=0,"",VLOOKUP(($J67&amp;$C67),Categories!$F:$N,2,FALSE)))</f>
        <v/>
      </c>
      <c r="L67" t="str">
        <f>IF($J67="","",IF(VLOOKUP(($J67&amp;$C67),Categories!$F:$N,3,FALSE)=0,"",VLOOKUP(($J67&amp;$C67),Categories!$F:$N,3,FALSE)))</f>
        <v/>
      </c>
      <c r="M67" t="str">
        <f>IF($J67="","",IF(VLOOKUP(($J67&amp;$C67),Categories!$F:$N,4,FALSE)=0,"",VLOOKUP(($J67&amp;$C67),Categories!$F:$N,4,FALSE)))</f>
        <v/>
      </c>
      <c r="N67" t="str">
        <f>IF($J67="","",IF(VLOOKUP(($J67&amp;$C67),Categories!$F:$N,5,FALSE)=0,"",VLOOKUP(($J67&amp;$C67),Categories!$F:$N,5,FALSE)))</f>
        <v/>
      </c>
      <c r="O67" t="str">
        <f>IF($J67="","",IF(VLOOKUP(($J67&amp;$C67),Categories!$F:$N,6,FALSE)=0,"",VLOOKUP(($J67&amp;$C67),Categories!$F:$N,6,FALSE)))</f>
        <v/>
      </c>
      <c r="P67" t="str">
        <f>IF($J67="","",IF(VLOOKUP(($J67&amp;$C67),Categories!$F:$N,7,FALSE)=0,"",VLOOKUP(($J67&amp;$C67),Categories!$F:$N,7,FALSE)))</f>
        <v/>
      </c>
      <c r="Q67" t="str">
        <f>IF($J67="","",IF(VLOOKUP(($J67&amp;$C67),Categories!$F:$N,8,FALSE)=0,"",VLOOKUP(($J67&amp;$C67),Categories!$F:$N,8,FALSE)))</f>
        <v/>
      </c>
      <c r="R67" t="str">
        <f>IF($J67="","",IF(VLOOKUP(($J67&amp;$C67),Categories!$F:$N,9,FALSE)=0,"",VLOOKUP(($J67&amp;$C67),Categories!$F:$N,9,FALSE)))</f>
        <v/>
      </c>
    </row>
    <row r="68" spans="2:18">
      <c r="B68" s="33"/>
      <c r="C68" s="33"/>
      <c r="D68" s="89"/>
      <c r="E68" s="93"/>
      <c r="F68" s="33"/>
      <c r="G68" s="33"/>
      <c r="H68" t="str">
        <f t="shared" si="0"/>
        <v/>
      </c>
      <c r="J68" t="str">
        <f>IF(D68="","",DATEDIF(D68,Categories!$A$5,"Y"))</f>
        <v/>
      </c>
      <c r="K68" t="str">
        <f>IF($J68="","",IF(VLOOKUP(($J68&amp;$C68),Categories!$F:$N,2,FALSE)=0,"",VLOOKUP(($J68&amp;$C68),Categories!$F:$N,2,FALSE)))</f>
        <v/>
      </c>
      <c r="L68" t="str">
        <f>IF($J68="","",IF(VLOOKUP(($J68&amp;$C68),Categories!$F:$N,3,FALSE)=0,"",VLOOKUP(($J68&amp;$C68),Categories!$F:$N,3,FALSE)))</f>
        <v/>
      </c>
      <c r="M68" t="str">
        <f>IF($J68="","",IF(VLOOKUP(($J68&amp;$C68),Categories!$F:$N,4,FALSE)=0,"",VLOOKUP(($J68&amp;$C68),Categories!$F:$N,4,FALSE)))</f>
        <v/>
      </c>
      <c r="N68" t="str">
        <f>IF($J68="","",IF(VLOOKUP(($J68&amp;$C68),Categories!$F:$N,5,FALSE)=0,"",VLOOKUP(($J68&amp;$C68),Categories!$F:$N,5,FALSE)))</f>
        <v/>
      </c>
      <c r="O68" t="str">
        <f>IF($J68="","",IF(VLOOKUP(($J68&amp;$C68),Categories!$F:$N,6,FALSE)=0,"",VLOOKUP(($J68&amp;$C68),Categories!$F:$N,6,FALSE)))</f>
        <v/>
      </c>
      <c r="P68" t="str">
        <f>IF($J68="","",IF(VLOOKUP(($J68&amp;$C68),Categories!$F:$N,7,FALSE)=0,"",VLOOKUP(($J68&amp;$C68),Categories!$F:$N,7,FALSE)))</f>
        <v/>
      </c>
      <c r="Q68" t="str">
        <f>IF($J68="","",IF(VLOOKUP(($J68&amp;$C68),Categories!$F:$N,8,FALSE)=0,"",VLOOKUP(($J68&amp;$C68),Categories!$F:$N,8,FALSE)))</f>
        <v/>
      </c>
      <c r="R68" t="str">
        <f>IF($J68="","",IF(VLOOKUP(($J68&amp;$C68),Categories!$F:$N,9,FALSE)=0,"",VLOOKUP(($J68&amp;$C68),Categories!$F:$N,9,FALSE)))</f>
        <v/>
      </c>
    </row>
    <row r="69" spans="2:18">
      <c r="B69" s="33"/>
      <c r="C69" s="33"/>
      <c r="D69" s="89"/>
      <c r="E69" s="93"/>
      <c r="F69" s="33"/>
      <c r="G69" s="33"/>
      <c r="H69" t="str">
        <f t="shared" si="0"/>
        <v/>
      </c>
      <c r="J69" t="str">
        <f>IF(D69="","",DATEDIF(D69,Categories!$A$5,"Y"))</f>
        <v/>
      </c>
      <c r="K69" t="str">
        <f>IF($J69="","",IF(VLOOKUP(($J69&amp;$C69),Categories!$F:$N,2,FALSE)=0,"",VLOOKUP(($J69&amp;$C69),Categories!$F:$N,2,FALSE)))</f>
        <v/>
      </c>
      <c r="L69" t="str">
        <f>IF($J69="","",IF(VLOOKUP(($J69&amp;$C69),Categories!$F:$N,3,FALSE)=0,"",VLOOKUP(($J69&amp;$C69),Categories!$F:$N,3,FALSE)))</f>
        <v/>
      </c>
      <c r="M69" t="str">
        <f>IF($J69="","",IF(VLOOKUP(($J69&amp;$C69),Categories!$F:$N,4,FALSE)=0,"",VLOOKUP(($J69&amp;$C69),Categories!$F:$N,4,FALSE)))</f>
        <v/>
      </c>
      <c r="N69" t="str">
        <f>IF($J69="","",IF(VLOOKUP(($J69&amp;$C69),Categories!$F:$N,5,FALSE)=0,"",VLOOKUP(($J69&amp;$C69),Categories!$F:$N,5,FALSE)))</f>
        <v/>
      </c>
      <c r="O69" t="str">
        <f>IF($J69="","",IF(VLOOKUP(($J69&amp;$C69),Categories!$F:$N,6,FALSE)=0,"",VLOOKUP(($J69&amp;$C69),Categories!$F:$N,6,FALSE)))</f>
        <v/>
      </c>
      <c r="P69" t="str">
        <f>IF($J69="","",IF(VLOOKUP(($J69&amp;$C69),Categories!$F:$N,7,FALSE)=0,"",VLOOKUP(($J69&amp;$C69),Categories!$F:$N,7,FALSE)))</f>
        <v/>
      </c>
      <c r="Q69" t="str">
        <f>IF($J69="","",IF(VLOOKUP(($J69&amp;$C69),Categories!$F:$N,8,FALSE)=0,"",VLOOKUP(($J69&amp;$C69),Categories!$F:$N,8,FALSE)))</f>
        <v/>
      </c>
      <c r="R69" t="str">
        <f>IF($J69="","",IF(VLOOKUP(($J69&amp;$C69),Categories!$F:$N,9,FALSE)=0,"",VLOOKUP(($J69&amp;$C69),Categories!$F:$N,9,FALSE)))</f>
        <v/>
      </c>
    </row>
    <row r="70" spans="2:18">
      <c r="B70" s="33"/>
      <c r="C70" s="33"/>
      <c r="D70" s="89"/>
      <c r="E70" s="93"/>
      <c r="F70" s="33"/>
      <c r="G70" s="33"/>
      <c r="H70" t="str">
        <f t="shared" si="0"/>
        <v/>
      </c>
      <c r="J70" t="str">
        <f>IF(D70="","",DATEDIF(D70,Categories!$A$5,"Y"))</f>
        <v/>
      </c>
      <c r="K70" t="str">
        <f>IF($J70="","",IF(VLOOKUP(($J70&amp;$C70),Categories!$F:$N,2,FALSE)=0,"",VLOOKUP(($J70&amp;$C70),Categories!$F:$N,2,FALSE)))</f>
        <v/>
      </c>
      <c r="L70" t="str">
        <f>IF($J70="","",IF(VLOOKUP(($J70&amp;$C70),Categories!$F:$N,3,FALSE)=0,"",VLOOKUP(($J70&amp;$C70),Categories!$F:$N,3,FALSE)))</f>
        <v/>
      </c>
      <c r="M70" t="str">
        <f>IF($J70="","",IF(VLOOKUP(($J70&amp;$C70),Categories!$F:$N,4,FALSE)=0,"",VLOOKUP(($J70&amp;$C70),Categories!$F:$N,4,FALSE)))</f>
        <v/>
      </c>
      <c r="N70" t="str">
        <f>IF($J70="","",IF(VLOOKUP(($J70&amp;$C70),Categories!$F:$N,5,FALSE)=0,"",VLOOKUP(($J70&amp;$C70),Categories!$F:$N,5,FALSE)))</f>
        <v/>
      </c>
      <c r="O70" t="str">
        <f>IF($J70="","",IF(VLOOKUP(($J70&amp;$C70),Categories!$F:$N,6,FALSE)=0,"",VLOOKUP(($J70&amp;$C70),Categories!$F:$N,6,FALSE)))</f>
        <v/>
      </c>
      <c r="P70" t="str">
        <f>IF($J70="","",IF(VLOOKUP(($J70&amp;$C70),Categories!$F:$N,7,FALSE)=0,"",VLOOKUP(($J70&amp;$C70),Categories!$F:$N,7,FALSE)))</f>
        <v/>
      </c>
      <c r="Q70" t="str">
        <f>IF($J70="","",IF(VLOOKUP(($J70&amp;$C70),Categories!$F:$N,8,FALSE)=0,"",VLOOKUP(($J70&amp;$C70),Categories!$F:$N,8,FALSE)))</f>
        <v/>
      </c>
      <c r="R70" t="str">
        <f>IF($J70="","",IF(VLOOKUP(($J70&amp;$C70),Categories!$F:$N,9,FALSE)=0,"",VLOOKUP(($J70&amp;$C70),Categories!$F:$N,9,FALSE)))</f>
        <v/>
      </c>
    </row>
    <row r="71" spans="2:18">
      <c r="B71" s="33"/>
      <c r="C71" s="33"/>
      <c r="D71" s="89"/>
      <c r="E71" s="93"/>
      <c r="F71" s="33"/>
      <c r="G71" s="33"/>
      <c r="H71" t="str">
        <f t="shared" si="0"/>
        <v/>
      </c>
      <c r="J71" t="str">
        <f>IF(D71="","",DATEDIF(D71,Categories!$A$5,"Y"))</f>
        <v/>
      </c>
      <c r="K71" t="str">
        <f>IF($J71="","",IF(VLOOKUP(($J71&amp;$C71),Categories!$F:$N,2,FALSE)=0,"",VLOOKUP(($J71&amp;$C71),Categories!$F:$N,2,FALSE)))</f>
        <v/>
      </c>
      <c r="L71" t="str">
        <f>IF($J71="","",IF(VLOOKUP(($J71&amp;$C71),Categories!$F:$N,3,FALSE)=0,"",VLOOKUP(($J71&amp;$C71),Categories!$F:$N,3,FALSE)))</f>
        <v/>
      </c>
      <c r="M71" t="str">
        <f>IF($J71="","",IF(VLOOKUP(($J71&amp;$C71),Categories!$F:$N,4,FALSE)=0,"",VLOOKUP(($J71&amp;$C71),Categories!$F:$N,4,FALSE)))</f>
        <v/>
      </c>
      <c r="N71" t="str">
        <f>IF($J71="","",IF(VLOOKUP(($J71&amp;$C71),Categories!$F:$N,5,FALSE)=0,"",VLOOKUP(($J71&amp;$C71),Categories!$F:$N,5,FALSE)))</f>
        <v/>
      </c>
      <c r="O71" t="str">
        <f>IF($J71="","",IF(VLOOKUP(($J71&amp;$C71),Categories!$F:$N,6,FALSE)=0,"",VLOOKUP(($J71&amp;$C71),Categories!$F:$N,6,FALSE)))</f>
        <v/>
      </c>
      <c r="P71" t="str">
        <f>IF($J71="","",IF(VLOOKUP(($J71&amp;$C71),Categories!$F:$N,7,FALSE)=0,"",VLOOKUP(($J71&amp;$C71),Categories!$F:$N,7,FALSE)))</f>
        <v/>
      </c>
      <c r="Q71" t="str">
        <f>IF($J71="","",IF(VLOOKUP(($J71&amp;$C71),Categories!$F:$N,8,FALSE)=0,"",VLOOKUP(($J71&amp;$C71),Categories!$F:$N,8,FALSE)))</f>
        <v/>
      </c>
      <c r="R71" t="str">
        <f>IF($J71="","",IF(VLOOKUP(($J71&amp;$C71),Categories!$F:$N,9,FALSE)=0,"",VLOOKUP(($J71&amp;$C71),Categories!$F:$N,9,FALSE)))</f>
        <v/>
      </c>
    </row>
    <row r="72" spans="2:18">
      <c r="B72" s="33"/>
      <c r="C72" s="33"/>
      <c r="D72" s="89"/>
      <c r="E72" s="93"/>
      <c r="F72" s="33"/>
      <c r="G72" s="33"/>
      <c r="H72" t="str">
        <f t="shared" si="0"/>
        <v/>
      </c>
      <c r="J72" t="str">
        <f>IF(D72="","",DATEDIF(D72,Categories!$A$5,"Y"))</f>
        <v/>
      </c>
      <c r="K72" t="str">
        <f>IF($J72="","",IF(VLOOKUP(($J72&amp;$C72),Categories!$F:$N,2,FALSE)=0,"",VLOOKUP(($J72&amp;$C72),Categories!$F:$N,2,FALSE)))</f>
        <v/>
      </c>
      <c r="L72" t="str">
        <f>IF($J72="","",IF(VLOOKUP(($J72&amp;$C72),Categories!$F:$N,3,FALSE)=0,"",VLOOKUP(($J72&amp;$C72),Categories!$F:$N,3,FALSE)))</f>
        <v/>
      </c>
      <c r="M72" t="str">
        <f>IF($J72="","",IF(VLOOKUP(($J72&amp;$C72),Categories!$F:$N,4,FALSE)=0,"",VLOOKUP(($J72&amp;$C72),Categories!$F:$N,4,FALSE)))</f>
        <v/>
      </c>
      <c r="N72" t="str">
        <f>IF($J72="","",IF(VLOOKUP(($J72&amp;$C72),Categories!$F:$N,5,FALSE)=0,"",VLOOKUP(($J72&amp;$C72),Categories!$F:$N,5,FALSE)))</f>
        <v/>
      </c>
      <c r="O72" t="str">
        <f>IF($J72="","",IF(VLOOKUP(($J72&amp;$C72),Categories!$F:$N,6,FALSE)=0,"",VLOOKUP(($J72&amp;$C72),Categories!$F:$N,6,FALSE)))</f>
        <v/>
      </c>
      <c r="P72" t="str">
        <f>IF($J72="","",IF(VLOOKUP(($J72&amp;$C72),Categories!$F:$N,7,FALSE)=0,"",VLOOKUP(($J72&amp;$C72),Categories!$F:$N,7,FALSE)))</f>
        <v/>
      </c>
      <c r="Q72" t="str">
        <f>IF($J72="","",IF(VLOOKUP(($J72&amp;$C72),Categories!$F:$N,8,FALSE)=0,"",VLOOKUP(($J72&amp;$C72),Categories!$F:$N,8,FALSE)))</f>
        <v/>
      </c>
      <c r="R72" t="str">
        <f>IF($J72="","",IF(VLOOKUP(($J72&amp;$C72),Categories!$F:$N,9,FALSE)=0,"",VLOOKUP(($J72&amp;$C72),Categories!$F:$N,9,FALSE)))</f>
        <v/>
      </c>
    </row>
    <row r="73" spans="2:18">
      <c r="B73" s="33"/>
      <c r="C73" s="33"/>
      <c r="D73" s="89"/>
      <c r="E73" s="93"/>
      <c r="F73" s="33"/>
      <c r="G73" s="33"/>
      <c r="H73" t="str">
        <f t="shared" si="0"/>
        <v/>
      </c>
      <c r="J73" t="str">
        <f>IF(D73="","",DATEDIF(D73,Categories!$A$5,"Y"))</f>
        <v/>
      </c>
      <c r="K73" t="str">
        <f>IF($J73="","",IF(VLOOKUP(($J73&amp;$C73),Categories!$F:$N,2,FALSE)=0,"",VLOOKUP(($J73&amp;$C73),Categories!$F:$N,2,FALSE)))</f>
        <v/>
      </c>
      <c r="L73" t="str">
        <f>IF($J73="","",IF(VLOOKUP(($J73&amp;$C73),Categories!$F:$N,3,FALSE)=0,"",VLOOKUP(($J73&amp;$C73),Categories!$F:$N,3,FALSE)))</f>
        <v/>
      </c>
      <c r="M73" t="str">
        <f>IF($J73="","",IF(VLOOKUP(($J73&amp;$C73),Categories!$F:$N,4,FALSE)=0,"",VLOOKUP(($J73&amp;$C73),Categories!$F:$N,4,FALSE)))</f>
        <v/>
      </c>
      <c r="N73" t="str">
        <f>IF($J73="","",IF(VLOOKUP(($J73&amp;$C73),Categories!$F:$N,5,FALSE)=0,"",VLOOKUP(($J73&amp;$C73),Categories!$F:$N,5,FALSE)))</f>
        <v/>
      </c>
      <c r="O73" t="str">
        <f>IF($J73="","",IF(VLOOKUP(($J73&amp;$C73),Categories!$F:$N,6,FALSE)=0,"",VLOOKUP(($J73&amp;$C73),Categories!$F:$N,6,FALSE)))</f>
        <v/>
      </c>
      <c r="P73" t="str">
        <f>IF($J73="","",IF(VLOOKUP(($J73&amp;$C73),Categories!$F:$N,7,FALSE)=0,"",VLOOKUP(($J73&amp;$C73),Categories!$F:$N,7,FALSE)))</f>
        <v/>
      </c>
      <c r="Q73" t="str">
        <f>IF($J73="","",IF(VLOOKUP(($J73&amp;$C73),Categories!$F:$N,8,FALSE)=0,"",VLOOKUP(($J73&amp;$C73),Categories!$F:$N,8,FALSE)))</f>
        <v/>
      </c>
      <c r="R73" t="str">
        <f>IF($J73="","",IF(VLOOKUP(($J73&amp;$C73),Categories!$F:$N,9,FALSE)=0,"",VLOOKUP(($J73&amp;$C73),Categories!$F:$N,9,FALSE)))</f>
        <v/>
      </c>
    </row>
    <row r="74" spans="2:18">
      <c r="B74" s="33"/>
      <c r="C74" s="33"/>
      <c r="D74" s="89"/>
      <c r="E74" s="93"/>
      <c r="F74" s="33"/>
      <c r="G74" s="33"/>
      <c r="H74" t="str">
        <f t="shared" si="0"/>
        <v/>
      </c>
      <c r="J74" t="str">
        <f>IF(D74="","",DATEDIF(D74,Categories!$A$5,"Y"))</f>
        <v/>
      </c>
      <c r="K74" t="str">
        <f>IF($J74="","",IF(VLOOKUP(($J74&amp;$C74),Categories!$F:$N,2,FALSE)=0,"",VLOOKUP(($J74&amp;$C74),Categories!$F:$N,2,FALSE)))</f>
        <v/>
      </c>
      <c r="L74" t="str">
        <f>IF($J74="","",IF(VLOOKUP(($J74&amp;$C74),Categories!$F:$N,3,FALSE)=0,"",VLOOKUP(($J74&amp;$C74),Categories!$F:$N,3,FALSE)))</f>
        <v/>
      </c>
      <c r="M74" t="str">
        <f>IF($J74="","",IF(VLOOKUP(($J74&amp;$C74),Categories!$F:$N,4,FALSE)=0,"",VLOOKUP(($J74&amp;$C74),Categories!$F:$N,4,FALSE)))</f>
        <v/>
      </c>
      <c r="N74" t="str">
        <f>IF($J74="","",IF(VLOOKUP(($J74&amp;$C74),Categories!$F:$N,5,FALSE)=0,"",VLOOKUP(($J74&amp;$C74),Categories!$F:$N,5,FALSE)))</f>
        <v/>
      </c>
      <c r="O74" t="str">
        <f>IF($J74="","",IF(VLOOKUP(($J74&amp;$C74),Categories!$F:$N,6,FALSE)=0,"",VLOOKUP(($J74&amp;$C74),Categories!$F:$N,6,FALSE)))</f>
        <v/>
      </c>
      <c r="P74" t="str">
        <f>IF($J74="","",IF(VLOOKUP(($J74&amp;$C74),Categories!$F:$N,7,FALSE)=0,"",VLOOKUP(($J74&amp;$C74),Categories!$F:$N,7,FALSE)))</f>
        <v/>
      </c>
      <c r="Q74" t="str">
        <f>IF($J74="","",IF(VLOOKUP(($J74&amp;$C74),Categories!$F:$N,8,FALSE)=0,"",VLOOKUP(($J74&amp;$C74),Categories!$F:$N,8,FALSE)))</f>
        <v/>
      </c>
      <c r="R74" t="str">
        <f>IF($J74="","",IF(VLOOKUP(($J74&amp;$C74),Categories!$F:$N,9,FALSE)=0,"",VLOOKUP(($J74&amp;$C74),Categories!$F:$N,9,FALSE)))</f>
        <v/>
      </c>
    </row>
    <row r="75" spans="2:18">
      <c r="B75" s="33"/>
      <c r="C75" s="33"/>
      <c r="D75" s="89"/>
      <c r="E75" s="93"/>
      <c r="F75" s="33"/>
      <c r="G75" s="33"/>
      <c r="H75" t="str">
        <f t="shared" ref="H75:H109" si="1">IF(G75="","",F75&amp;G75)</f>
        <v/>
      </c>
      <c r="J75" t="str">
        <f>IF(D75="","",DATEDIF(D75,Categories!$A$5,"Y"))</f>
        <v/>
      </c>
      <c r="K75" t="str">
        <f>IF($J75="","",IF(VLOOKUP(($J75&amp;$C75),Categories!$F:$N,2,FALSE)=0,"",VLOOKUP(($J75&amp;$C75),Categories!$F:$N,2,FALSE)))</f>
        <v/>
      </c>
      <c r="L75" t="str">
        <f>IF($J75="","",IF(VLOOKUP(($J75&amp;$C75),Categories!$F:$N,3,FALSE)=0,"",VLOOKUP(($J75&amp;$C75),Categories!$F:$N,3,FALSE)))</f>
        <v/>
      </c>
      <c r="M75" t="str">
        <f>IF($J75="","",IF(VLOOKUP(($J75&amp;$C75),Categories!$F:$N,4,FALSE)=0,"",VLOOKUP(($J75&amp;$C75),Categories!$F:$N,4,FALSE)))</f>
        <v/>
      </c>
      <c r="N75" t="str">
        <f>IF($J75="","",IF(VLOOKUP(($J75&amp;$C75),Categories!$F:$N,5,FALSE)=0,"",VLOOKUP(($J75&amp;$C75),Categories!$F:$N,5,FALSE)))</f>
        <v/>
      </c>
      <c r="O75" t="str">
        <f>IF($J75="","",IF(VLOOKUP(($J75&amp;$C75),Categories!$F:$N,6,FALSE)=0,"",VLOOKUP(($J75&amp;$C75),Categories!$F:$N,6,FALSE)))</f>
        <v/>
      </c>
      <c r="P75" t="str">
        <f>IF($J75="","",IF(VLOOKUP(($J75&amp;$C75),Categories!$F:$N,7,FALSE)=0,"",VLOOKUP(($J75&amp;$C75),Categories!$F:$N,7,FALSE)))</f>
        <v/>
      </c>
      <c r="Q75" t="str">
        <f>IF($J75="","",IF(VLOOKUP(($J75&amp;$C75),Categories!$F:$N,8,FALSE)=0,"",VLOOKUP(($J75&amp;$C75),Categories!$F:$N,8,FALSE)))</f>
        <v/>
      </c>
      <c r="R75" t="str">
        <f>IF($J75="","",IF(VLOOKUP(($J75&amp;$C75),Categories!$F:$N,9,FALSE)=0,"",VLOOKUP(($J75&amp;$C75),Categories!$F:$N,9,FALSE)))</f>
        <v/>
      </c>
    </row>
    <row r="76" spans="2:18">
      <c r="B76" s="33"/>
      <c r="C76" s="33"/>
      <c r="D76" s="89"/>
      <c r="E76" s="93"/>
      <c r="F76" s="33"/>
      <c r="G76" s="33"/>
      <c r="H76" t="str">
        <f t="shared" si="1"/>
        <v/>
      </c>
      <c r="J76" t="str">
        <f>IF(D76="","",DATEDIF(D76,Categories!$A$5,"Y"))</f>
        <v/>
      </c>
      <c r="K76" t="str">
        <f>IF($J76="","",IF(VLOOKUP(($J76&amp;$C76),Categories!$F:$N,2,FALSE)=0,"",VLOOKUP(($J76&amp;$C76),Categories!$F:$N,2,FALSE)))</f>
        <v/>
      </c>
      <c r="L76" t="str">
        <f>IF($J76="","",IF(VLOOKUP(($J76&amp;$C76),Categories!$F:$N,3,FALSE)=0,"",VLOOKUP(($J76&amp;$C76),Categories!$F:$N,3,FALSE)))</f>
        <v/>
      </c>
      <c r="M76" t="str">
        <f>IF($J76="","",IF(VLOOKUP(($J76&amp;$C76),Categories!$F:$N,4,FALSE)=0,"",VLOOKUP(($J76&amp;$C76),Categories!$F:$N,4,FALSE)))</f>
        <v/>
      </c>
      <c r="N76" t="str">
        <f>IF($J76="","",IF(VLOOKUP(($J76&amp;$C76),Categories!$F:$N,5,FALSE)=0,"",VLOOKUP(($J76&amp;$C76),Categories!$F:$N,5,FALSE)))</f>
        <v/>
      </c>
      <c r="O76" t="str">
        <f>IF($J76="","",IF(VLOOKUP(($J76&amp;$C76),Categories!$F:$N,6,FALSE)=0,"",VLOOKUP(($J76&amp;$C76),Categories!$F:$N,6,FALSE)))</f>
        <v/>
      </c>
      <c r="P76" t="str">
        <f>IF($J76="","",IF(VLOOKUP(($J76&amp;$C76),Categories!$F:$N,7,FALSE)=0,"",VLOOKUP(($J76&amp;$C76),Categories!$F:$N,7,FALSE)))</f>
        <v/>
      </c>
      <c r="Q76" t="str">
        <f>IF($J76="","",IF(VLOOKUP(($J76&amp;$C76),Categories!$F:$N,8,FALSE)=0,"",VLOOKUP(($J76&amp;$C76),Categories!$F:$N,8,FALSE)))</f>
        <v/>
      </c>
      <c r="R76" t="str">
        <f>IF($J76="","",IF(VLOOKUP(($J76&amp;$C76),Categories!$F:$N,9,FALSE)=0,"",VLOOKUP(($J76&amp;$C76),Categories!$F:$N,9,FALSE)))</f>
        <v/>
      </c>
    </row>
    <row r="77" spans="2:18">
      <c r="B77" s="33"/>
      <c r="C77" s="33"/>
      <c r="D77" s="89"/>
      <c r="E77" s="93"/>
      <c r="F77" s="33"/>
      <c r="G77" s="33"/>
      <c r="H77" t="str">
        <f t="shared" si="1"/>
        <v/>
      </c>
      <c r="J77" t="str">
        <f>IF(D77="","",DATEDIF(D77,Categories!$A$5,"Y"))</f>
        <v/>
      </c>
      <c r="K77" t="str">
        <f>IF($J77="","",IF(VLOOKUP(($J77&amp;$C77),Categories!$F:$N,2,FALSE)=0,"",VLOOKUP(($J77&amp;$C77),Categories!$F:$N,2,FALSE)))</f>
        <v/>
      </c>
      <c r="L77" t="str">
        <f>IF($J77="","",IF(VLOOKUP(($J77&amp;$C77),Categories!$F:$N,3,FALSE)=0,"",VLOOKUP(($J77&amp;$C77),Categories!$F:$N,3,FALSE)))</f>
        <v/>
      </c>
      <c r="M77" t="str">
        <f>IF($J77="","",IF(VLOOKUP(($J77&amp;$C77),Categories!$F:$N,4,FALSE)=0,"",VLOOKUP(($J77&amp;$C77),Categories!$F:$N,4,FALSE)))</f>
        <v/>
      </c>
      <c r="N77" t="str">
        <f>IF($J77="","",IF(VLOOKUP(($J77&amp;$C77),Categories!$F:$N,5,FALSE)=0,"",VLOOKUP(($J77&amp;$C77),Categories!$F:$N,5,FALSE)))</f>
        <v/>
      </c>
      <c r="O77" t="str">
        <f>IF($J77="","",IF(VLOOKUP(($J77&amp;$C77),Categories!$F:$N,6,FALSE)=0,"",VLOOKUP(($J77&amp;$C77),Categories!$F:$N,6,FALSE)))</f>
        <v/>
      </c>
      <c r="P77" t="str">
        <f>IF($J77="","",IF(VLOOKUP(($J77&amp;$C77),Categories!$F:$N,7,FALSE)=0,"",VLOOKUP(($J77&amp;$C77),Categories!$F:$N,7,FALSE)))</f>
        <v/>
      </c>
      <c r="Q77" t="str">
        <f>IF($J77="","",IF(VLOOKUP(($J77&amp;$C77),Categories!$F:$N,8,FALSE)=0,"",VLOOKUP(($J77&amp;$C77),Categories!$F:$N,8,FALSE)))</f>
        <v/>
      </c>
      <c r="R77" t="str">
        <f>IF($J77="","",IF(VLOOKUP(($J77&amp;$C77),Categories!$F:$N,9,FALSE)=0,"",VLOOKUP(($J77&amp;$C77),Categories!$F:$N,9,FALSE)))</f>
        <v/>
      </c>
    </row>
    <row r="78" spans="2:18">
      <c r="B78" s="33"/>
      <c r="C78" s="33"/>
      <c r="D78" s="89"/>
      <c r="E78" s="93"/>
      <c r="F78" s="33"/>
      <c r="G78" s="33"/>
      <c r="H78" t="str">
        <f t="shared" si="1"/>
        <v/>
      </c>
      <c r="J78" t="str">
        <f>IF(D78="","",DATEDIF(D78,Categories!$A$5,"Y"))</f>
        <v/>
      </c>
      <c r="K78" t="str">
        <f>IF($J78="","",IF(VLOOKUP(($J78&amp;$C78),Categories!$F:$N,2,FALSE)=0,"",VLOOKUP(($J78&amp;$C78),Categories!$F:$N,2,FALSE)))</f>
        <v/>
      </c>
      <c r="L78" t="str">
        <f>IF($J78="","",IF(VLOOKUP(($J78&amp;$C78),Categories!$F:$N,3,FALSE)=0,"",VLOOKUP(($J78&amp;$C78),Categories!$F:$N,3,FALSE)))</f>
        <v/>
      </c>
      <c r="M78" t="str">
        <f>IF($J78="","",IF(VLOOKUP(($J78&amp;$C78),Categories!$F:$N,4,FALSE)=0,"",VLOOKUP(($J78&amp;$C78),Categories!$F:$N,4,FALSE)))</f>
        <v/>
      </c>
      <c r="N78" t="str">
        <f>IF($J78="","",IF(VLOOKUP(($J78&amp;$C78),Categories!$F:$N,5,FALSE)=0,"",VLOOKUP(($J78&amp;$C78),Categories!$F:$N,5,FALSE)))</f>
        <v/>
      </c>
      <c r="O78" t="str">
        <f>IF($J78="","",IF(VLOOKUP(($J78&amp;$C78),Categories!$F:$N,6,FALSE)=0,"",VLOOKUP(($J78&amp;$C78),Categories!$F:$N,6,FALSE)))</f>
        <v/>
      </c>
      <c r="P78" t="str">
        <f>IF($J78="","",IF(VLOOKUP(($J78&amp;$C78),Categories!$F:$N,7,FALSE)=0,"",VLOOKUP(($J78&amp;$C78),Categories!$F:$N,7,FALSE)))</f>
        <v/>
      </c>
      <c r="Q78" t="str">
        <f>IF($J78="","",IF(VLOOKUP(($J78&amp;$C78),Categories!$F:$N,8,FALSE)=0,"",VLOOKUP(($J78&amp;$C78),Categories!$F:$N,8,FALSE)))</f>
        <v/>
      </c>
      <c r="R78" t="str">
        <f>IF($J78="","",IF(VLOOKUP(($J78&amp;$C78),Categories!$F:$N,9,FALSE)=0,"",VLOOKUP(($J78&amp;$C78),Categories!$F:$N,9,FALSE)))</f>
        <v/>
      </c>
    </row>
    <row r="79" spans="2:18">
      <c r="B79" s="33"/>
      <c r="C79" s="33"/>
      <c r="D79" s="91"/>
      <c r="E79" s="93"/>
      <c r="F79" s="33"/>
      <c r="G79" s="33"/>
      <c r="H79" t="str">
        <f t="shared" si="1"/>
        <v/>
      </c>
      <c r="J79" t="str">
        <f>IF(D79="","",DATEDIF(D79,Categories!$A$5,"Y"))</f>
        <v/>
      </c>
      <c r="K79" t="str">
        <f>IF($J79="","",IF(VLOOKUP(($J79&amp;$C79),Categories!$F:$N,2,FALSE)=0,"",VLOOKUP(($J79&amp;$C79),Categories!$F:$N,2,FALSE)))</f>
        <v/>
      </c>
      <c r="L79" t="str">
        <f>IF($J79="","",IF(VLOOKUP(($J79&amp;$C79),Categories!$F:$N,3,FALSE)=0,"",VLOOKUP(($J79&amp;$C79),Categories!$F:$N,3,FALSE)))</f>
        <v/>
      </c>
      <c r="M79" t="str">
        <f>IF($J79="","",IF(VLOOKUP(($J79&amp;$C79),Categories!$F:$N,4,FALSE)=0,"",VLOOKUP(($J79&amp;$C79),Categories!$F:$N,4,FALSE)))</f>
        <v/>
      </c>
      <c r="N79" t="str">
        <f>IF($J79="","",IF(VLOOKUP(($J79&amp;$C79),Categories!$F:$N,5,FALSE)=0,"",VLOOKUP(($J79&amp;$C79),Categories!$F:$N,5,FALSE)))</f>
        <v/>
      </c>
      <c r="O79" t="str">
        <f>IF($J79="","",IF(VLOOKUP(($J79&amp;$C79),Categories!$F:$N,6,FALSE)=0,"",VLOOKUP(($J79&amp;$C79),Categories!$F:$N,6,FALSE)))</f>
        <v/>
      </c>
      <c r="P79" t="str">
        <f>IF($J79="","",IF(VLOOKUP(($J79&amp;$C79),Categories!$F:$N,7,FALSE)=0,"",VLOOKUP(($J79&amp;$C79),Categories!$F:$N,7,FALSE)))</f>
        <v/>
      </c>
      <c r="Q79" t="str">
        <f>IF($J79="","",IF(VLOOKUP(($J79&amp;$C79),Categories!$F:$N,8,FALSE)=0,"",VLOOKUP(($J79&amp;$C79),Categories!$F:$N,8,FALSE)))</f>
        <v/>
      </c>
      <c r="R79" t="str">
        <f>IF($J79="","",IF(VLOOKUP(($J79&amp;$C79),Categories!$F:$N,9,FALSE)=0,"",VLOOKUP(($J79&amp;$C79),Categories!$F:$N,9,FALSE)))</f>
        <v/>
      </c>
    </row>
    <row r="80" spans="2:18">
      <c r="B80" s="33"/>
      <c r="C80" s="33"/>
      <c r="D80" s="89"/>
      <c r="E80" s="93"/>
      <c r="F80" s="33"/>
      <c r="G80" s="33"/>
      <c r="H80" t="str">
        <f t="shared" si="1"/>
        <v/>
      </c>
      <c r="J80" t="str">
        <f>IF(D80="","",DATEDIF(D80,Categories!$A$5,"Y"))</f>
        <v/>
      </c>
      <c r="K80" t="str">
        <f>IF($J80="","",IF(VLOOKUP(($J80&amp;$C80),Categories!$F:$N,2,FALSE)=0,"",VLOOKUP(($J80&amp;$C80),Categories!$F:$N,2,FALSE)))</f>
        <v/>
      </c>
      <c r="L80" t="str">
        <f>IF($J80="","",IF(VLOOKUP(($J80&amp;$C80),Categories!$F:$N,3,FALSE)=0,"",VLOOKUP(($J80&amp;$C80),Categories!$F:$N,3,FALSE)))</f>
        <v/>
      </c>
      <c r="M80" t="str">
        <f>IF($J80="","",IF(VLOOKUP(($J80&amp;$C80),Categories!$F:$N,4,FALSE)=0,"",VLOOKUP(($J80&amp;$C80),Categories!$F:$N,4,FALSE)))</f>
        <v/>
      </c>
      <c r="N80" t="str">
        <f>IF($J80="","",IF(VLOOKUP(($J80&amp;$C80),Categories!$F:$N,5,FALSE)=0,"",VLOOKUP(($J80&amp;$C80),Categories!$F:$N,5,FALSE)))</f>
        <v/>
      </c>
      <c r="O80" t="str">
        <f>IF($J80="","",IF(VLOOKUP(($J80&amp;$C80),Categories!$F:$N,6,FALSE)=0,"",VLOOKUP(($J80&amp;$C80),Categories!$F:$N,6,FALSE)))</f>
        <v/>
      </c>
      <c r="P80" t="str">
        <f>IF($J80="","",IF(VLOOKUP(($J80&amp;$C80),Categories!$F:$N,7,FALSE)=0,"",VLOOKUP(($J80&amp;$C80),Categories!$F:$N,7,FALSE)))</f>
        <v/>
      </c>
      <c r="Q80" t="str">
        <f>IF($J80="","",IF(VLOOKUP(($J80&amp;$C80),Categories!$F:$N,8,FALSE)=0,"",VLOOKUP(($J80&amp;$C80),Categories!$F:$N,8,FALSE)))</f>
        <v/>
      </c>
      <c r="R80" t="str">
        <f>IF($J80="","",IF(VLOOKUP(($J80&amp;$C80),Categories!$F:$N,9,FALSE)=0,"",VLOOKUP(($J80&amp;$C80),Categories!$F:$N,9,FALSE)))</f>
        <v/>
      </c>
    </row>
    <row r="81" spans="2:18">
      <c r="B81" s="33"/>
      <c r="C81" s="33"/>
      <c r="D81" s="91"/>
      <c r="E81" s="93"/>
      <c r="F81" s="33"/>
      <c r="G81" s="33"/>
      <c r="H81" t="str">
        <f t="shared" si="1"/>
        <v/>
      </c>
      <c r="J81" t="str">
        <f>IF(D81="","",DATEDIF(D81,Categories!$A$5,"Y"))</f>
        <v/>
      </c>
      <c r="K81" t="str">
        <f>IF($J81="","",IF(VLOOKUP(($J81&amp;$C81),Categories!$F:$N,2,FALSE)=0,"",VLOOKUP(($J81&amp;$C81),Categories!$F:$N,2,FALSE)))</f>
        <v/>
      </c>
      <c r="L81" t="str">
        <f>IF($J81="","",IF(VLOOKUP(($J81&amp;$C81),Categories!$F:$N,3,FALSE)=0,"",VLOOKUP(($J81&amp;$C81),Categories!$F:$N,3,FALSE)))</f>
        <v/>
      </c>
      <c r="M81" t="str">
        <f>IF($J81="","",IF(VLOOKUP(($J81&amp;$C81),Categories!$F:$N,4,FALSE)=0,"",VLOOKUP(($J81&amp;$C81),Categories!$F:$N,4,FALSE)))</f>
        <v/>
      </c>
      <c r="N81" t="str">
        <f>IF($J81="","",IF(VLOOKUP(($J81&amp;$C81),Categories!$F:$N,5,FALSE)=0,"",VLOOKUP(($J81&amp;$C81),Categories!$F:$N,5,FALSE)))</f>
        <v/>
      </c>
      <c r="O81" t="str">
        <f>IF($J81="","",IF(VLOOKUP(($J81&amp;$C81),Categories!$F:$N,6,FALSE)=0,"",VLOOKUP(($J81&amp;$C81),Categories!$F:$N,6,FALSE)))</f>
        <v/>
      </c>
      <c r="P81" t="str">
        <f>IF($J81="","",IF(VLOOKUP(($J81&amp;$C81),Categories!$F:$N,7,FALSE)=0,"",VLOOKUP(($J81&amp;$C81),Categories!$F:$N,7,FALSE)))</f>
        <v/>
      </c>
      <c r="Q81" t="str">
        <f>IF($J81="","",IF(VLOOKUP(($J81&amp;$C81),Categories!$F:$N,8,FALSE)=0,"",VLOOKUP(($J81&amp;$C81),Categories!$F:$N,8,FALSE)))</f>
        <v/>
      </c>
      <c r="R81" t="str">
        <f>IF($J81="","",IF(VLOOKUP(($J81&amp;$C81),Categories!$F:$N,9,FALSE)=0,"",VLOOKUP(($J81&amp;$C81),Categories!$F:$N,9,FALSE)))</f>
        <v/>
      </c>
    </row>
    <row r="82" spans="2:18">
      <c r="B82" s="33"/>
      <c r="C82" s="33"/>
      <c r="D82" s="89"/>
      <c r="E82" s="93"/>
      <c r="F82" s="33"/>
      <c r="G82" s="33"/>
      <c r="H82" t="str">
        <f t="shared" si="1"/>
        <v/>
      </c>
      <c r="J82" t="str">
        <f>IF(D82="","",DATEDIF(D82,Categories!$A$5,"Y"))</f>
        <v/>
      </c>
      <c r="K82" t="str">
        <f>IF($J82="","",IF(VLOOKUP(($J82&amp;$C82),Categories!$F:$N,2,FALSE)=0,"",VLOOKUP(($J82&amp;$C82),Categories!$F:$N,2,FALSE)))</f>
        <v/>
      </c>
      <c r="L82" t="str">
        <f>IF($J82="","",IF(VLOOKUP(($J82&amp;$C82),Categories!$F:$N,3,FALSE)=0,"",VLOOKUP(($J82&amp;$C82),Categories!$F:$N,3,FALSE)))</f>
        <v/>
      </c>
      <c r="M82" t="str">
        <f>IF($J82="","",IF(VLOOKUP(($J82&amp;$C82),Categories!$F:$N,4,FALSE)=0,"",VLOOKUP(($J82&amp;$C82),Categories!$F:$N,4,FALSE)))</f>
        <v/>
      </c>
      <c r="N82" t="str">
        <f>IF($J82="","",IF(VLOOKUP(($J82&amp;$C82),Categories!$F:$N,5,FALSE)=0,"",VLOOKUP(($J82&amp;$C82),Categories!$F:$N,5,FALSE)))</f>
        <v/>
      </c>
      <c r="O82" t="str">
        <f>IF($J82="","",IF(VLOOKUP(($J82&amp;$C82),Categories!$F:$N,6,FALSE)=0,"",VLOOKUP(($J82&amp;$C82),Categories!$F:$N,6,FALSE)))</f>
        <v/>
      </c>
      <c r="P82" t="str">
        <f>IF($J82="","",IF(VLOOKUP(($J82&amp;$C82),Categories!$F:$N,7,FALSE)=0,"",VLOOKUP(($J82&amp;$C82),Categories!$F:$N,7,FALSE)))</f>
        <v/>
      </c>
      <c r="Q82" t="str">
        <f>IF($J82="","",IF(VLOOKUP(($J82&amp;$C82),Categories!$F:$N,8,FALSE)=0,"",VLOOKUP(($J82&amp;$C82),Categories!$F:$N,8,FALSE)))</f>
        <v/>
      </c>
      <c r="R82" t="str">
        <f>IF($J82="","",IF(VLOOKUP(($J82&amp;$C82),Categories!$F:$N,9,FALSE)=0,"",VLOOKUP(($J82&amp;$C82),Categories!$F:$N,9,FALSE)))</f>
        <v/>
      </c>
    </row>
    <row r="83" spans="2:18">
      <c r="B83" s="33"/>
      <c r="C83" s="33"/>
      <c r="D83" s="91"/>
      <c r="E83" s="93"/>
      <c r="F83" s="33"/>
      <c r="G83" s="33"/>
      <c r="H83" t="str">
        <f t="shared" si="1"/>
        <v/>
      </c>
      <c r="J83" t="str">
        <f>IF(D83="","",DATEDIF(D83,Categories!$A$5,"Y"))</f>
        <v/>
      </c>
      <c r="K83" t="str">
        <f>IF($J83="","",IF(VLOOKUP(($J83&amp;$C83),Categories!$F:$N,2,FALSE)=0,"",VLOOKUP(($J83&amp;$C83),Categories!$F:$N,2,FALSE)))</f>
        <v/>
      </c>
      <c r="L83" t="str">
        <f>IF($J83="","",IF(VLOOKUP(($J83&amp;$C83),Categories!$F:$N,3,FALSE)=0,"",VLOOKUP(($J83&amp;$C83),Categories!$F:$N,3,FALSE)))</f>
        <v/>
      </c>
      <c r="M83" t="str">
        <f>IF($J83="","",IF(VLOOKUP(($J83&amp;$C83),Categories!$F:$N,4,FALSE)=0,"",VLOOKUP(($J83&amp;$C83),Categories!$F:$N,4,FALSE)))</f>
        <v/>
      </c>
      <c r="N83" t="str">
        <f>IF($J83="","",IF(VLOOKUP(($J83&amp;$C83),Categories!$F:$N,5,FALSE)=0,"",VLOOKUP(($J83&amp;$C83),Categories!$F:$N,5,FALSE)))</f>
        <v/>
      </c>
      <c r="O83" t="str">
        <f>IF($J83="","",IF(VLOOKUP(($J83&amp;$C83),Categories!$F:$N,6,FALSE)=0,"",VLOOKUP(($J83&amp;$C83),Categories!$F:$N,6,FALSE)))</f>
        <v/>
      </c>
      <c r="P83" t="str">
        <f>IF($J83="","",IF(VLOOKUP(($J83&amp;$C83),Categories!$F:$N,7,FALSE)=0,"",VLOOKUP(($J83&amp;$C83),Categories!$F:$N,7,FALSE)))</f>
        <v/>
      </c>
      <c r="Q83" t="str">
        <f>IF($J83="","",IF(VLOOKUP(($J83&amp;$C83),Categories!$F:$N,8,FALSE)=0,"",VLOOKUP(($J83&amp;$C83),Categories!$F:$N,8,FALSE)))</f>
        <v/>
      </c>
      <c r="R83" t="str">
        <f>IF($J83="","",IF(VLOOKUP(($J83&amp;$C83),Categories!$F:$N,9,FALSE)=0,"",VLOOKUP(($J83&amp;$C83),Categories!$F:$N,9,FALSE)))</f>
        <v/>
      </c>
    </row>
    <row r="84" spans="2:18">
      <c r="B84" s="33"/>
      <c r="C84" s="33"/>
      <c r="D84" s="89"/>
      <c r="E84" s="93"/>
      <c r="F84" s="33"/>
      <c r="G84" s="33"/>
      <c r="H84" t="str">
        <f t="shared" si="1"/>
        <v/>
      </c>
      <c r="J84" t="str">
        <f>IF(D84="","",DATEDIF(D84,Categories!$A$5,"Y"))</f>
        <v/>
      </c>
      <c r="K84" t="str">
        <f>IF($J84="","",IF(VLOOKUP(($J84&amp;$C84),Categories!$F:$N,2,FALSE)=0,"",VLOOKUP(($J84&amp;$C84),Categories!$F:$N,2,FALSE)))</f>
        <v/>
      </c>
      <c r="L84" t="str">
        <f>IF($J84="","",IF(VLOOKUP(($J84&amp;$C84),Categories!$F:$N,3,FALSE)=0,"",VLOOKUP(($J84&amp;$C84),Categories!$F:$N,3,FALSE)))</f>
        <v/>
      </c>
      <c r="M84" t="str">
        <f>IF($J84="","",IF(VLOOKUP(($J84&amp;$C84),Categories!$F:$N,4,FALSE)=0,"",VLOOKUP(($J84&amp;$C84),Categories!$F:$N,4,FALSE)))</f>
        <v/>
      </c>
      <c r="N84" t="str">
        <f>IF($J84="","",IF(VLOOKUP(($J84&amp;$C84),Categories!$F:$N,5,FALSE)=0,"",VLOOKUP(($J84&amp;$C84),Categories!$F:$N,5,FALSE)))</f>
        <v/>
      </c>
      <c r="O84" t="str">
        <f>IF($J84="","",IF(VLOOKUP(($J84&amp;$C84),Categories!$F:$N,6,FALSE)=0,"",VLOOKUP(($J84&amp;$C84),Categories!$F:$N,6,FALSE)))</f>
        <v/>
      </c>
      <c r="P84" t="str">
        <f>IF($J84="","",IF(VLOOKUP(($J84&amp;$C84),Categories!$F:$N,7,FALSE)=0,"",VLOOKUP(($J84&amp;$C84),Categories!$F:$N,7,FALSE)))</f>
        <v/>
      </c>
      <c r="Q84" t="str">
        <f>IF($J84="","",IF(VLOOKUP(($J84&amp;$C84),Categories!$F:$N,8,FALSE)=0,"",VLOOKUP(($J84&amp;$C84),Categories!$F:$N,8,FALSE)))</f>
        <v/>
      </c>
      <c r="R84" t="str">
        <f>IF($J84="","",IF(VLOOKUP(($J84&amp;$C84),Categories!$F:$N,9,FALSE)=0,"",VLOOKUP(($J84&amp;$C84),Categories!$F:$N,9,FALSE)))</f>
        <v/>
      </c>
    </row>
    <row r="85" spans="2:18">
      <c r="B85" s="33"/>
      <c r="C85" s="33"/>
      <c r="D85" s="89"/>
      <c r="E85" s="93"/>
      <c r="F85" s="33"/>
      <c r="G85" s="33"/>
      <c r="H85" t="str">
        <f t="shared" si="1"/>
        <v/>
      </c>
      <c r="J85" t="str">
        <f>IF(D85="","",DATEDIF(D85,Categories!$A$5,"Y"))</f>
        <v/>
      </c>
      <c r="K85" t="str">
        <f>IF($J85="","",IF(VLOOKUP(($J85&amp;$C85),Categories!$F:$N,2,FALSE)=0,"",VLOOKUP(($J85&amp;$C85),Categories!$F:$N,2,FALSE)))</f>
        <v/>
      </c>
      <c r="L85" t="str">
        <f>IF($J85="","",IF(VLOOKUP(($J85&amp;$C85),Categories!$F:$N,3,FALSE)=0,"",VLOOKUP(($J85&amp;$C85),Categories!$F:$N,3,FALSE)))</f>
        <v/>
      </c>
      <c r="M85" t="str">
        <f>IF($J85="","",IF(VLOOKUP(($J85&amp;$C85),Categories!$F:$N,4,FALSE)=0,"",VLOOKUP(($J85&amp;$C85),Categories!$F:$N,4,FALSE)))</f>
        <v/>
      </c>
      <c r="N85" t="str">
        <f>IF($J85="","",IF(VLOOKUP(($J85&amp;$C85),Categories!$F:$N,5,FALSE)=0,"",VLOOKUP(($J85&amp;$C85),Categories!$F:$N,5,FALSE)))</f>
        <v/>
      </c>
      <c r="O85" t="str">
        <f>IF($J85="","",IF(VLOOKUP(($J85&amp;$C85),Categories!$F:$N,6,FALSE)=0,"",VLOOKUP(($J85&amp;$C85),Categories!$F:$N,6,FALSE)))</f>
        <v/>
      </c>
      <c r="P85" t="str">
        <f>IF($J85="","",IF(VLOOKUP(($J85&amp;$C85),Categories!$F:$N,7,FALSE)=0,"",VLOOKUP(($J85&amp;$C85),Categories!$F:$N,7,FALSE)))</f>
        <v/>
      </c>
      <c r="Q85" t="str">
        <f>IF($J85="","",IF(VLOOKUP(($J85&amp;$C85),Categories!$F:$N,8,FALSE)=0,"",VLOOKUP(($J85&amp;$C85),Categories!$F:$N,8,FALSE)))</f>
        <v/>
      </c>
      <c r="R85" t="str">
        <f>IF($J85="","",IF(VLOOKUP(($J85&amp;$C85),Categories!$F:$N,9,FALSE)=0,"",VLOOKUP(($J85&amp;$C85),Categories!$F:$N,9,FALSE)))</f>
        <v/>
      </c>
    </row>
    <row r="86" spans="2:18">
      <c r="B86" s="33"/>
      <c r="C86" s="33"/>
      <c r="D86" s="89"/>
      <c r="E86" s="93"/>
      <c r="F86" s="33"/>
      <c r="G86" s="33"/>
      <c r="H86" t="str">
        <f t="shared" si="1"/>
        <v/>
      </c>
      <c r="J86" t="str">
        <f>IF(D86="","",DATEDIF(D86,Categories!$A$5,"Y"))</f>
        <v/>
      </c>
      <c r="K86" t="str">
        <f>IF($J86="","",IF(VLOOKUP(($J86&amp;$C86),Categories!$F:$N,2,FALSE)=0,"",VLOOKUP(($J86&amp;$C86),Categories!$F:$N,2,FALSE)))</f>
        <v/>
      </c>
      <c r="L86" t="str">
        <f>IF($J86="","",IF(VLOOKUP(($J86&amp;$C86),Categories!$F:$N,3,FALSE)=0,"",VLOOKUP(($J86&amp;$C86),Categories!$F:$N,3,FALSE)))</f>
        <v/>
      </c>
      <c r="M86" t="str">
        <f>IF($J86="","",IF(VLOOKUP(($J86&amp;$C86),Categories!$F:$N,4,FALSE)=0,"",VLOOKUP(($J86&amp;$C86),Categories!$F:$N,4,FALSE)))</f>
        <v/>
      </c>
      <c r="N86" t="str">
        <f>IF($J86="","",IF(VLOOKUP(($J86&amp;$C86),Categories!$F:$N,5,FALSE)=0,"",VLOOKUP(($J86&amp;$C86),Categories!$F:$N,5,FALSE)))</f>
        <v/>
      </c>
      <c r="O86" t="str">
        <f>IF($J86="","",IF(VLOOKUP(($J86&amp;$C86),Categories!$F:$N,6,FALSE)=0,"",VLOOKUP(($J86&amp;$C86),Categories!$F:$N,6,FALSE)))</f>
        <v/>
      </c>
      <c r="P86" t="str">
        <f>IF($J86="","",IF(VLOOKUP(($J86&amp;$C86),Categories!$F:$N,7,FALSE)=0,"",VLOOKUP(($J86&amp;$C86),Categories!$F:$N,7,FALSE)))</f>
        <v/>
      </c>
      <c r="Q86" t="str">
        <f>IF($J86="","",IF(VLOOKUP(($J86&amp;$C86),Categories!$F:$N,8,FALSE)=0,"",VLOOKUP(($J86&amp;$C86),Categories!$F:$N,8,FALSE)))</f>
        <v/>
      </c>
      <c r="R86" t="str">
        <f>IF($J86="","",IF(VLOOKUP(($J86&amp;$C86),Categories!$F:$N,9,FALSE)=0,"",VLOOKUP(($J86&amp;$C86),Categories!$F:$N,9,FALSE)))</f>
        <v/>
      </c>
    </row>
    <row r="87" spans="2:18">
      <c r="B87" s="33"/>
      <c r="C87" s="33"/>
      <c r="D87" s="89"/>
      <c r="E87" s="93"/>
      <c r="F87" s="33"/>
      <c r="G87" s="33"/>
      <c r="H87" t="str">
        <f t="shared" si="1"/>
        <v/>
      </c>
      <c r="J87" t="str">
        <f>IF(D87="","",DATEDIF(D87,Categories!$A$5,"Y"))</f>
        <v/>
      </c>
      <c r="K87" t="str">
        <f>IF($J87="","",IF(VLOOKUP(($J87&amp;$C87),Categories!$F:$N,2,FALSE)=0,"",VLOOKUP(($J87&amp;$C87),Categories!$F:$N,2,FALSE)))</f>
        <v/>
      </c>
      <c r="L87" t="str">
        <f>IF($J87="","",IF(VLOOKUP(($J87&amp;$C87),Categories!$F:$N,3,FALSE)=0,"",VLOOKUP(($J87&amp;$C87),Categories!$F:$N,3,FALSE)))</f>
        <v/>
      </c>
      <c r="M87" t="str">
        <f>IF($J87="","",IF(VLOOKUP(($J87&amp;$C87),Categories!$F:$N,4,FALSE)=0,"",VLOOKUP(($J87&amp;$C87),Categories!$F:$N,4,FALSE)))</f>
        <v/>
      </c>
      <c r="N87" t="str">
        <f>IF($J87="","",IF(VLOOKUP(($J87&amp;$C87),Categories!$F:$N,5,FALSE)=0,"",VLOOKUP(($J87&amp;$C87),Categories!$F:$N,5,FALSE)))</f>
        <v/>
      </c>
      <c r="O87" t="str">
        <f>IF($J87="","",IF(VLOOKUP(($J87&amp;$C87),Categories!$F:$N,6,FALSE)=0,"",VLOOKUP(($J87&amp;$C87),Categories!$F:$N,6,FALSE)))</f>
        <v/>
      </c>
      <c r="P87" t="str">
        <f>IF($J87="","",IF(VLOOKUP(($J87&amp;$C87),Categories!$F:$N,7,FALSE)=0,"",VLOOKUP(($J87&amp;$C87),Categories!$F:$N,7,FALSE)))</f>
        <v/>
      </c>
      <c r="Q87" t="str">
        <f>IF($J87="","",IF(VLOOKUP(($J87&amp;$C87),Categories!$F:$N,8,FALSE)=0,"",VLOOKUP(($J87&amp;$C87),Categories!$F:$N,8,FALSE)))</f>
        <v/>
      </c>
      <c r="R87" t="str">
        <f>IF($J87="","",IF(VLOOKUP(($J87&amp;$C87),Categories!$F:$N,9,FALSE)=0,"",VLOOKUP(($J87&amp;$C87),Categories!$F:$N,9,FALSE)))</f>
        <v/>
      </c>
    </row>
    <row r="88" spans="2:18">
      <c r="B88" s="33"/>
      <c r="C88" s="33"/>
      <c r="D88" s="89"/>
      <c r="E88" s="93"/>
      <c r="F88" s="33"/>
      <c r="G88" s="33"/>
      <c r="H88" t="str">
        <f t="shared" si="1"/>
        <v/>
      </c>
      <c r="J88" t="str">
        <f>IF(D88="","",DATEDIF(D88,Categories!$A$5,"Y"))</f>
        <v/>
      </c>
      <c r="K88" t="str">
        <f>IF($J88="","",IF(VLOOKUP(($J88&amp;$C88),Categories!$F:$N,2,FALSE)=0,"",VLOOKUP(($J88&amp;$C88),Categories!$F:$N,2,FALSE)))</f>
        <v/>
      </c>
      <c r="L88" t="str">
        <f>IF($J88="","",IF(VLOOKUP(($J88&amp;$C88),Categories!$F:$N,3,FALSE)=0,"",VLOOKUP(($J88&amp;$C88),Categories!$F:$N,3,FALSE)))</f>
        <v/>
      </c>
      <c r="M88" t="str">
        <f>IF($J88="","",IF(VLOOKUP(($J88&amp;$C88),Categories!$F:$N,4,FALSE)=0,"",VLOOKUP(($J88&amp;$C88),Categories!$F:$N,4,FALSE)))</f>
        <v/>
      </c>
      <c r="N88" t="str">
        <f>IF($J88="","",IF(VLOOKUP(($J88&amp;$C88),Categories!$F:$N,5,FALSE)=0,"",VLOOKUP(($J88&amp;$C88),Categories!$F:$N,5,FALSE)))</f>
        <v/>
      </c>
      <c r="O88" t="str">
        <f>IF($J88="","",IF(VLOOKUP(($J88&amp;$C88),Categories!$F:$N,6,FALSE)=0,"",VLOOKUP(($J88&amp;$C88),Categories!$F:$N,6,FALSE)))</f>
        <v/>
      </c>
      <c r="P88" t="str">
        <f>IF($J88="","",IF(VLOOKUP(($J88&amp;$C88),Categories!$F:$N,7,FALSE)=0,"",VLOOKUP(($J88&amp;$C88),Categories!$F:$N,7,FALSE)))</f>
        <v/>
      </c>
      <c r="Q88" t="str">
        <f>IF($J88="","",IF(VLOOKUP(($J88&amp;$C88),Categories!$F:$N,8,FALSE)=0,"",VLOOKUP(($J88&amp;$C88),Categories!$F:$N,8,FALSE)))</f>
        <v/>
      </c>
      <c r="R88" t="str">
        <f>IF($J88="","",IF(VLOOKUP(($J88&amp;$C88),Categories!$F:$N,9,FALSE)=0,"",VLOOKUP(($J88&amp;$C88),Categories!$F:$N,9,FALSE)))</f>
        <v/>
      </c>
    </row>
    <row r="89" spans="2:18">
      <c r="B89" s="33"/>
      <c r="C89" s="33"/>
      <c r="D89" s="89"/>
      <c r="E89" s="93"/>
      <c r="F89" s="33"/>
      <c r="G89" s="33"/>
      <c r="H89" t="str">
        <f t="shared" si="1"/>
        <v/>
      </c>
      <c r="J89" t="str">
        <f>IF(D89="","",DATEDIF(D89,Categories!$A$5,"Y"))</f>
        <v/>
      </c>
      <c r="K89" t="str">
        <f>IF($J89="","",IF(VLOOKUP(($J89&amp;$C89),Categories!$F:$N,2,FALSE)=0,"",VLOOKUP(($J89&amp;$C89),Categories!$F:$N,2,FALSE)))</f>
        <v/>
      </c>
      <c r="L89" t="str">
        <f>IF($J89="","",IF(VLOOKUP(($J89&amp;$C89),Categories!$F:$N,3,FALSE)=0,"",VLOOKUP(($J89&amp;$C89),Categories!$F:$N,3,FALSE)))</f>
        <v/>
      </c>
      <c r="M89" t="str">
        <f>IF($J89="","",IF(VLOOKUP(($J89&amp;$C89),Categories!$F:$N,4,FALSE)=0,"",VLOOKUP(($J89&amp;$C89),Categories!$F:$N,4,FALSE)))</f>
        <v/>
      </c>
      <c r="N89" t="str">
        <f>IF($J89="","",IF(VLOOKUP(($J89&amp;$C89),Categories!$F:$N,5,FALSE)=0,"",VLOOKUP(($J89&amp;$C89),Categories!$F:$N,5,FALSE)))</f>
        <v/>
      </c>
      <c r="O89" t="str">
        <f>IF($J89="","",IF(VLOOKUP(($J89&amp;$C89),Categories!$F:$N,6,FALSE)=0,"",VLOOKUP(($J89&amp;$C89),Categories!$F:$N,6,FALSE)))</f>
        <v/>
      </c>
      <c r="P89" t="str">
        <f>IF($J89="","",IF(VLOOKUP(($J89&amp;$C89),Categories!$F:$N,7,FALSE)=0,"",VLOOKUP(($J89&amp;$C89),Categories!$F:$N,7,FALSE)))</f>
        <v/>
      </c>
      <c r="Q89" t="str">
        <f>IF($J89="","",IF(VLOOKUP(($J89&amp;$C89),Categories!$F:$N,8,FALSE)=0,"",VLOOKUP(($J89&amp;$C89),Categories!$F:$N,8,FALSE)))</f>
        <v/>
      </c>
      <c r="R89" t="str">
        <f>IF($J89="","",IF(VLOOKUP(($J89&amp;$C89),Categories!$F:$N,9,FALSE)=0,"",VLOOKUP(($J89&amp;$C89),Categories!$F:$N,9,FALSE)))</f>
        <v/>
      </c>
    </row>
    <row r="90" spans="2:18">
      <c r="B90" s="33"/>
      <c r="C90" s="33"/>
      <c r="D90" s="89"/>
      <c r="E90" s="93"/>
      <c r="F90" s="33"/>
      <c r="G90" s="33"/>
      <c r="H90" t="str">
        <f t="shared" si="1"/>
        <v/>
      </c>
      <c r="J90" t="str">
        <f>IF(D90="","",DATEDIF(D90,Categories!$A$5,"Y"))</f>
        <v/>
      </c>
      <c r="K90" t="str">
        <f>IF($J90="","",IF(VLOOKUP(($J90&amp;$C90),Categories!$F:$N,2,FALSE)=0,"",VLOOKUP(($J90&amp;$C90),Categories!$F:$N,2,FALSE)))</f>
        <v/>
      </c>
      <c r="L90" t="str">
        <f>IF($J90="","",IF(VLOOKUP(($J90&amp;$C90),Categories!$F:$N,3,FALSE)=0,"",VLOOKUP(($J90&amp;$C90),Categories!$F:$N,3,FALSE)))</f>
        <v/>
      </c>
      <c r="M90" t="str">
        <f>IF($J90="","",IF(VLOOKUP(($J90&amp;$C90),Categories!$F:$N,4,FALSE)=0,"",VLOOKUP(($J90&amp;$C90),Categories!$F:$N,4,FALSE)))</f>
        <v/>
      </c>
      <c r="N90" t="str">
        <f>IF($J90="","",IF(VLOOKUP(($J90&amp;$C90),Categories!$F:$N,5,FALSE)=0,"",VLOOKUP(($J90&amp;$C90),Categories!$F:$N,5,FALSE)))</f>
        <v/>
      </c>
      <c r="O90" t="str">
        <f>IF($J90="","",IF(VLOOKUP(($J90&amp;$C90),Categories!$F:$N,6,FALSE)=0,"",VLOOKUP(($J90&amp;$C90),Categories!$F:$N,6,FALSE)))</f>
        <v/>
      </c>
      <c r="P90" t="str">
        <f>IF($J90="","",IF(VLOOKUP(($J90&amp;$C90),Categories!$F:$N,7,FALSE)=0,"",VLOOKUP(($J90&amp;$C90),Categories!$F:$N,7,FALSE)))</f>
        <v/>
      </c>
      <c r="Q90" t="str">
        <f>IF($J90="","",IF(VLOOKUP(($J90&amp;$C90),Categories!$F:$N,8,FALSE)=0,"",VLOOKUP(($J90&amp;$C90),Categories!$F:$N,8,FALSE)))</f>
        <v/>
      </c>
      <c r="R90" t="str">
        <f>IF($J90="","",IF(VLOOKUP(($J90&amp;$C90),Categories!$F:$N,9,FALSE)=0,"",VLOOKUP(($J90&amp;$C90),Categories!$F:$N,9,FALSE)))</f>
        <v/>
      </c>
    </row>
    <row r="91" spans="2:18">
      <c r="B91" s="33"/>
      <c r="C91" s="33"/>
      <c r="D91" s="91"/>
      <c r="E91" s="93"/>
      <c r="F91" s="33"/>
      <c r="G91" s="33"/>
      <c r="H91" t="str">
        <f t="shared" si="1"/>
        <v/>
      </c>
      <c r="J91" t="str">
        <f>IF(D91="","",DATEDIF(D91,Categories!$A$5,"Y"))</f>
        <v/>
      </c>
      <c r="K91" t="str">
        <f>IF($J91="","",IF(VLOOKUP(($J91&amp;$C91),Categories!$F:$N,2,FALSE)=0,"",VLOOKUP(($J91&amp;$C91),Categories!$F:$N,2,FALSE)))</f>
        <v/>
      </c>
      <c r="L91" t="str">
        <f>IF($J91="","",IF(VLOOKUP(($J91&amp;$C91),Categories!$F:$N,3,FALSE)=0,"",VLOOKUP(($J91&amp;$C91),Categories!$F:$N,3,FALSE)))</f>
        <v/>
      </c>
      <c r="M91" t="str">
        <f>IF($J91="","",IF(VLOOKUP(($J91&amp;$C91),Categories!$F:$N,4,FALSE)=0,"",VLOOKUP(($J91&amp;$C91),Categories!$F:$N,4,FALSE)))</f>
        <v/>
      </c>
      <c r="N91" t="str">
        <f>IF($J91="","",IF(VLOOKUP(($J91&amp;$C91),Categories!$F:$N,5,FALSE)=0,"",VLOOKUP(($J91&amp;$C91),Categories!$F:$N,5,FALSE)))</f>
        <v/>
      </c>
      <c r="O91" t="str">
        <f>IF($J91="","",IF(VLOOKUP(($J91&amp;$C91),Categories!$F:$N,6,FALSE)=0,"",VLOOKUP(($J91&amp;$C91),Categories!$F:$N,6,FALSE)))</f>
        <v/>
      </c>
      <c r="P91" t="str">
        <f>IF($J91="","",IF(VLOOKUP(($J91&amp;$C91),Categories!$F:$N,7,FALSE)=0,"",VLOOKUP(($J91&amp;$C91),Categories!$F:$N,7,FALSE)))</f>
        <v/>
      </c>
      <c r="Q91" t="str">
        <f>IF($J91="","",IF(VLOOKUP(($J91&amp;$C91),Categories!$F:$N,8,FALSE)=0,"",VLOOKUP(($J91&amp;$C91),Categories!$F:$N,8,FALSE)))</f>
        <v/>
      </c>
      <c r="R91" t="str">
        <f>IF($J91="","",IF(VLOOKUP(($J91&amp;$C91),Categories!$F:$N,9,FALSE)=0,"",VLOOKUP(($J91&amp;$C91),Categories!$F:$N,9,FALSE)))</f>
        <v/>
      </c>
    </row>
    <row r="92" spans="2:18">
      <c r="B92" s="33"/>
      <c r="C92" s="33"/>
      <c r="D92" s="89"/>
      <c r="E92" s="93"/>
      <c r="F92" s="33"/>
      <c r="G92" s="33"/>
      <c r="H92" t="str">
        <f t="shared" si="1"/>
        <v/>
      </c>
      <c r="J92" t="str">
        <f>IF(D92="","",DATEDIF(D92,Categories!$A$5,"Y"))</f>
        <v/>
      </c>
      <c r="K92" t="str">
        <f>IF($J92="","",IF(VLOOKUP(($J92&amp;$C92),Categories!$F:$N,2,FALSE)=0,"",VLOOKUP(($J92&amp;$C92),Categories!$F:$N,2,FALSE)))</f>
        <v/>
      </c>
      <c r="L92" t="str">
        <f>IF($J92="","",IF(VLOOKUP(($J92&amp;$C92),Categories!$F:$N,3,FALSE)=0,"",VLOOKUP(($J92&amp;$C92),Categories!$F:$N,3,FALSE)))</f>
        <v/>
      </c>
      <c r="M92" t="str">
        <f>IF($J92="","",IF(VLOOKUP(($J92&amp;$C92),Categories!$F:$N,4,FALSE)=0,"",VLOOKUP(($J92&amp;$C92),Categories!$F:$N,4,FALSE)))</f>
        <v/>
      </c>
      <c r="N92" t="str">
        <f>IF($J92="","",IF(VLOOKUP(($J92&amp;$C92),Categories!$F:$N,5,FALSE)=0,"",VLOOKUP(($J92&amp;$C92),Categories!$F:$N,5,FALSE)))</f>
        <v/>
      </c>
      <c r="O92" t="str">
        <f>IF($J92="","",IF(VLOOKUP(($J92&amp;$C92),Categories!$F:$N,6,FALSE)=0,"",VLOOKUP(($J92&amp;$C92),Categories!$F:$N,6,FALSE)))</f>
        <v/>
      </c>
      <c r="P92" t="str">
        <f>IF($J92="","",IF(VLOOKUP(($J92&amp;$C92),Categories!$F:$N,7,FALSE)=0,"",VLOOKUP(($J92&amp;$C92),Categories!$F:$N,7,FALSE)))</f>
        <v/>
      </c>
      <c r="Q92" t="str">
        <f>IF($J92="","",IF(VLOOKUP(($J92&amp;$C92),Categories!$F:$N,8,FALSE)=0,"",VLOOKUP(($J92&amp;$C92),Categories!$F:$N,8,FALSE)))</f>
        <v/>
      </c>
      <c r="R92" t="str">
        <f>IF($J92="","",IF(VLOOKUP(($J92&amp;$C92),Categories!$F:$N,9,FALSE)=0,"",VLOOKUP(($J92&amp;$C92),Categories!$F:$N,9,FALSE)))</f>
        <v/>
      </c>
    </row>
    <row r="93" spans="2:18">
      <c r="B93" s="33"/>
      <c r="C93" s="33"/>
      <c r="D93" s="89"/>
      <c r="E93" s="93"/>
      <c r="F93" s="33"/>
      <c r="G93" s="33"/>
      <c r="H93" t="str">
        <f t="shared" si="1"/>
        <v/>
      </c>
      <c r="J93" t="str">
        <f>IF(D93="","",DATEDIF(D93,Categories!$A$5,"Y"))</f>
        <v/>
      </c>
      <c r="K93" t="str">
        <f>IF($J93="","",IF(VLOOKUP(($J93&amp;$C93),Categories!$F:$N,2,FALSE)=0,"",VLOOKUP(($J93&amp;$C93),Categories!$F:$N,2,FALSE)))</f>
        <v/>
      </c>
      <c r="L93" t="str">
        <f>IF($J93="","",IF(VLOOKUP(($J93&amp;$C93),Categories!$F:$N,3,FALSE)=0,"",VLOOKUP(($J93&amp;$C93),Categories!$F:$N,3,FALSE)))</f>
        <v/>
      </c>
      <c r="M93" t="str">
        <f>IF($J93="","",IF(VLOOKUP(($J93&amp;$C93),Categories!$F:$N,4,FALSE)=0,"",VLOOKUP(($J93&amp;$C93),Categories!$F:$N,4,FALSE)))</f>
        <v/>
      </c>
      <c r="N93" t="str">
        <f>IF($J93="","",IF(VLOOKUP(($J93&amp;$C93),Categories!$F:$N,5,FALSE)=0,"",VLOOKUP(($J93&amp;$C93),Categories!$F:$N,5,FALSE)))</f>
        <v/>
      </c>
      <c r="O93" t="str">
        <f>IF($J93="","",IF(VLOOKUP(($J93&amp;$C93),Categories!$F:$N,6,FALSE)=0,"",VLOOKUP(($J93&amp;$C93),Categories!$F:$N,6,FALSE)))</f>
        <v/>
      </c>
      <c r="P93" t="str">
        <f>IF($J93="","",IF(VLOOKUP(($J93&amp;$C93),Categories!$F:$N,7,FALSE)=0,"",VLOOKUP(($J93&amp;$C93),Categories!$F:$N,7,FALSE)))</f>
        <v/>
      </c>
      <c r="Q93" t="str">
        <f>IF($J93="","",IF(VLOOKUP(($J93&amp;$C93),Categories!$F:$N,8,FALSE)=0,"",VLOOKUP(($J93&amp;$C93),Categories!$F:$N,8,FALSE)))</f>
        <v/>
      </c>
      <c r="R93" t="str">
        <f>IF($J93="","",IF(VLOOKUP(($J93&amp;$C93),Categories!$F:$N,9,FALSE)=0,"",VLOOKUP(($J93&amp;$C93),Categories!$F:$N,9,FALSE)))</f>
        <v/>
      </c>
    </row>
    <row r="94" spans="2:18">
      <c r="B94" s="33"/>
      <c r="C94" s="33"/>
      <c r="D94" s="91"/>
      <c r="E94" s="93"/>
      <c r="F94" s="33"/>
      <c r="G94" s="33"/>
      <c r="H94" t="str">
        <f t="shared" si="1"/>
        <v/>
      </c>
      <c r="J94" t="str">
        <f>IF(D94="","",DATEDIF(D94,Categories!$A$5,"Y"))</f>
        <v/>
      </c>
      <c r="K94" t="str">
        <f>IF($J94="","",IF(VLOOKUP(($J94&amp;$C94),Categories!$F:$N,2,FALSE)=0,"",VLOOKUP(($J94&amp;$C94),Categories!$F:$N,2,FALSE)))</f>
        <v/>
      </c>
      <c r="L94" t="str">
        <f>IF($J94="","",IF(VLOOKUP(($J94&amp;$C94),Categories!$F:$N,3,FALSE)=0,"",VLOOKUP(($J94&amp;$C94),Categories!$F:$N,3,FALSE)))</f>
        <v/>
      </c>
      <c r="M94" t="str">
        <f>IF($J94="","",IF(VLOOKUP(($J94&amp;$C94),Categories!$F:$N,4,FALSE)=0,"",VLOOKUP(($J94&amp;$C94),Categories!$F:$N,4,FALSE)))</f>
        <v/>
      </c>
      <c r="N94" t="str">
        <f>IF($J94="","",IF(VLOOKUP(($J94&amp;$C94),Categories!$F:$N,5,FALSE)=0,"",VLOOKUP(($J94&amp;$C94),Categories!$F:$N,5,FALSE)))</f>
        <v/>
      </c>
      <c r="O94" t="str">
        <f>IF($J94="","",IF(VLOOKUP(($J94&amp;$C94),Categories!$F:$N,6,FALSE)=0,"",VLOOKUP(($J94&amp;$C94),Categories!$F:$N,6,FALSE)))</f>
        <v/>
      </c>
      <c r="P94" t="str">
        <f>IF($J94="","",IF(VLOOKUP(($J94&amp;$C94),Categories!$F:$N,7,FALSE)=0,"",VLOOKUP(($J94&amp;$C94),Categories!$F:$N,7,FALSE)))</f>
        <v/>
      </c>
      <c r="Q94" t="str">
        <f>IF($J94="","",IF(VLOOKUP(($J94&amp;$C94),Categories!$F:$N,8,FALSE)=0,"",VLOOKUP(($J94&amp;$C94),Categories!$F:$N,8,FALSE)))</f>
        <v/>
      </c>
      <c r="R94" t="str">
        <f>IF($J94="","",IF(VLOOKUP(($J94&amp;$C94),Categories!$F:$N,9,FALSE)=0,"",VLOOKUP(($J94&amp;$C94),Categories!$F:$N,9,FALSE)))</f>
        <v/>
      </c>
    </row>
    <row r="95" spans="2:18">
      <c r="B95" s="33"/>
      <c r="C95" s="33"/>
      <c r="D95" s="89"/>
      <c r="E95" s="93"/>
      <c r="F95" s="33"/>
      <c r="G95" s="33"/>
      <c r="H95" t="str">
        <f t="shared" si="1"/>
        <v/>
      </c>
      <c r="J95" t="str">
        <f>IF(D95="","",DATEDIF(D95,Categories!$A$5,"Y"))</f>
        <v/>
      </c>
      <c r="K95" t="str">
        <f>IF($J95="","",IF(VLOOKUP(($J95&amp;$C95),Categories!$F:$N,2,FALSE)=0,"",VLOOKUP(($J95&amp;$C95),Categories!$F:$N,2,FALSE)))</f>
        <v/>
      </c>
      <c r="L95" t="str">
        <f>IF($J95="","",IF(VLOOKUP(($J95&amp;$C95),Categories!$F:$N,3,FALSE)=0,"",VLOOKUP(($J95&amp;$C95),Categories!$F:$N,3,FALSE)))</f>
        <v/>
      </c>
      <c r="M95" t="str">
        <f>IF($J95="","",IF(VLOOKUP(($J95&amp;$C95),Categories!$F:$N,4,FALSE)=0,"",VLOOKUP(($J95&amp;$C95),Categories!$F:$N,4,FALSE)))</f>
        <v/>
      </c>
      <c r="N95" t="str">
        <f>IF($J95="","",IF(VLOOKUP(($J95&amp;$C95),Categories!$F:$N,5,FALSE)=0,"",VLOOKUP(($J95&amp;$C95),Categories!$F:$N,5,FALSE)))</f>
        <v/>
      </c>
      <c r="O95" t="str">
        <f>IF($J95="","",IF(VLOOKUP(($J95&amp;$C95),Categories!$F:$N,6,FALSE)=0,"",VLOOKUP(($J95&amp;$C95),Categories!$F:$N,6,FALSE)))</f>
        <v/>
      </c>
      <c r="P95" t="str">
        <f>IF($J95="","",IF(VLOOKUP(($J95&amp;$C95),Categories!$F:$N,7,FALSE)=0,"",VLOOKUP(($J95&amp;$C95),Categories!$F:$N,7,FALSE)))</f>
        <v/>
      </c>
      <c r="Q95" t="str">
        <f>IF($J95="","",IF(VLOOKUP(($J95&amp;$C95),Categories!$F:$N,8,FALSE)=0,"",VLOOKUP(($J95&amp;$C95),Categories!$F:$N,8,FALSE)))</f>
        <v/>
      </c>
      <c r="R95" t="str">
        <f>IF($J95="","",IF(VLOOKUP(($J95&amp;$C95),Categories!$F:$N,9,FALSE)=0,"",VLOOKUP(($J95&amp;$C95),Categories!$F:$N,9,FALSE)))</f>
        <v/>
      </c>
    </row>
    <row r="96" spans="2:18">
      <c r="B96" s="33"/>
      <c r="C96" s="33"/>
      <c r="D96" s="89"/>
      <c r="E96" s="93"/>
      <c r="F96" s="33"/>
      <c r="G96" s="33"/>
      <c r="H96" t="str">
        <f t="shared" si="1"/>
        <v/>
      </c>
      <c r="J96" t="str">
        <f>IF(D96="","",DATEDIF(D96,Categories!$A$5,"Y"))</f>
        <v/>
      </c>
      <c r="K96" t="str">
        <f>IF($J96="","",IF(VLOOKUP(($J96&amp;$C96),Categories!$F:$N,2,FALSE)=0,"",VLOOKUP(($J96&amp;$C96),Categories!$F:$N,2,FALSE)))</f>
        <v/>
      </c>
      <c r="L96" t="str">
        <f>IF($J96="","",IF(VLOOKUP(($J96&amp;$C96),Categories!$F:$N,3,FALSE)=0,"",VLOOKUP(($J96&amp;$C96),Categories!$F:$N,3,FALSE)))</f>
        <v/>
      </c>
      <c r="M96" t="str">
        <f>IF($J96="","",IF(VLOOKUP(($J96&amp;$C96),Categories!$F:$N,4,FALSE)=0,"",VLOOKUP(($J96&amp;$C96),Categories!$F:$N,4,FALSE)))</f>
        <v/>
      </c>
      <c r="N96" t="str">
        <f>IF($J96="","",IF(VLOOKUP(($J96&amp;$C96),Categories!$F:$N,5,FALSE)=0,"",VLOOKUP(($J96&amp;$C96),Categories!$F:$N,5,FALSE)))</f>
        <v/>
      </c>
      <c r="O96" t="str">
        <f>IF($J96="","",IF(VLOOKUP(($J96&amp;$C96),Categories!$F:$N,6,FALSE)=0,"",VLOOKUP(($J96&amp;$C96),Categories!$F:$N,6,FALSE)))</f>
        <v/>
      </c>
      <c r="P96" t="str">
        <f>IF($J96="","",IF(VLOOKUP(($J96&amp;$C96),Categories!$F:$N,7,FALSE)=0,"",VLOOKUP(($J96&amp;$C96),Categories!$F:$N,7,FALSE)))</f>
        <v/>
      </c>
      <c r="Q96" t="str">
        <f>IF($J96="","",IF(VLOOKUP(($J96&amp;$C96),Categories!$F:$N,8,FALSE)=0,"",VLOOKUP(($J96&amp;$C96),Categories!$F:$N,8,FALSE)))</f>
        <v/>
      </c>
      <c r="R96" t="str">
        <f>IF($J96="","",IF(VLOOKUP(($J96&amp;$C96),Categories!$F:$N,9,FALSE)=0,"",VLOOKUP(($J96&amp;$C96),Categories!$F:$N,9,FALSE)))</f>
        <v/>
      </c>
    </row>
    <row r="97" spans="2:18">
      <c r="B97" s="33"/>
      <c r="C97" s="33"/>
      <c r="D97" s="89"/>
      <c r="E97" s="93"/>
      <c r="F97" s="33"/>
      <c r="G97" s="33"/>
      <c r="H97" t="str">
        <f t="shared" si="1"/>
        <v/>
      </c>
      <c r="J97" t="str">
        <f>IF(D97="","",DATEDIF(D97,Categories!$A$5,"Y"))</f>
        <v/>
      </c>
      <c r="K97" t="str">
        <f>IF($J97="","",IF(VLOOKUP(($J97&amp;$C97),Categories!$F:$N,2,FALSE)=0,"",VLOOKUP(($J97&amp;$C97),Categories!$F:$N,2,FALSE)))</f>
        <v/>
      </c>
      <c r="L97" t="str">
        <f>IF($J97="","",IF(VLOOKUP(($J97&amp;$C97),Categories!$F:$N,3,FALSE)=0,"",VLOOKUP(($J97&amp;$C97),Categories!$F:$N,3,FALSE)))</f>
        <v/>
      </c>
      <c r="M97" t="str">
        <f>IF($J97="","",IF(VLOOKUP(($J97&amp;$C97),Categories!$F:$N,4,FALSE)=0,"",VLOOKUP(($J97&amp;$C97),Categories!$F:$N,4,FALSE)))</f>
        <v/>
      </c>
      <c r="N97" t="str">
        <f>IF($J97="","",IF(VLOOKUP(($J97&amp;$C97),Categories!$F:$N,5,FALSE)=0,"",VLOOKUP(($J97&amp;$C97),Categories!$F:$N,5,FALSE)))</f>
        <v/>
      </c>
      <c r="O97" t="str">
        <f>IF($J97="","",IF(VLOOKUP(($J97&amp;$C97),Categories!$F:$N,6,FALSE)=0,"",VLOOKUP(($J97&amp;$C97),Categories!$F:$N,6,FALSE)))</f>
        <v/>
      </c>
      <c r="P97" t="str">
        <f>IF($J97="","",IF(VLOOKUP(($J97&amp;$C97),Categories!$F:$N,7,FALSE)=0,"",VLOOKUP(($J97&amp;$C97),Categories!$F:$N,7,FALSE)))</f>
        <v/>
      </c>
      <c r="Q97" t="str">
        <f>IF($J97="","",IF(VLOOKUP(($J97&amp;$C97),Categories!$F:$N,8,FALSE)=0,"",VLOOKUP(($J97&amp;$C97),Categories!$F:$N,8,FALSE)))</f>
        <v/>
      </c>
      <c r="R97" t="str">
        <f>IF($J97="","",IF(VLOOKUP(($J97&amp;$C97),Categories!$F:$N,9,FALSE)=0,"",VLOOKUP(($J97&amp;$C97),Categories!$F:$N,9,FALSE)))</f>
        <v/>
      </c>
    </row>
    <row r="98" spans="2:18">
      <c r="B98" s="33"/>
      <c r="C98" s="33"/>
      <c r="D98" s="89"/>
      <c r="E98" s="93"/>
      <c r="F98" s="33"/>
      <c r="G98" s="33"/>
      <c r="H98" t="str">
        <f t="shared" si="1"/>
        <v/>
      </c>
      <c r="J98" t="str">
        <f>IF(D98="","",DATEDIF(D98,Categories!$A$5,"Y"))</f>
        <v/>
      </c>
      <c r="K98" t="str">
        <f>IF($J98="","",IF(VLOOKUP(($J98&amp;$C98),Categories!$F:$N,2,FALSE)=0,"",VLOOKUP(($J98&amp;$C98),Categories!$F:$N,2,FALSE)))</f>
        <v/>
      </c>
      <c r="L98" t="str">
        <f>IF($J98="","",IF(VLOOKUP(($J98&amp;$C98),Categories!$F:$N,3,FALSE)=0,"",VLOOKUP(($J98&amp;$C98),Categories!$F:$N,3,FALSE)))</f>
        <v/>
      </c>
      <c r="M98" t="str">
        <f>IF($J98="","",IF(VLOOKUP(($J98&amp;$C98),Categories!$F:$N,4,FALSE)=0,"",VLOOKUP(($J98&amp;$C98),Categories!$F:$N,4,FALSE)))</f>
        <v/>
      </c>
      <c r="N98" t="str">
        <f>IF($J98="","",IF(VLOOKUP(($J98&amp;$C98),Categories!$F:$N,5,FALSE)=0,"",VLOOKUP(($J98&amp;$C98),Categories!$F:$N,5,FALSE)))</f>
        <v/>
      </c>
      <c r="O98" t="str">
        <f>IF($J98="","",IF(VLOOKUP(($J98&amp;$C98),Categories!$F:$N,6,FALSE)=0,"",VLOOKUP(($J98&amp;$C98),Categories!$F:$N,6,FALSE)))</f>
        <v/>
      </c>
      <c r="P98" t="str">
        <f>IF($J98="","",IF(VLOOKUP(($J98&amp;$C98),Categories!$F:$N,7,FALSE)=0,"",VLOOKUP(($J98&amp;$C98),Categories!$F:$N,7,FALSE)))</f>
        <v/>
      </c>
      <c r="Q98" t="str">
        <f>IF($J98="","",IF(VLOOKUP(($J98&amp;$C98),Categories!$F:$N,8,FALSE)=0,"",VLOOKUP(($J98&amp;$C98),Categories!$F:$N,8,FALSE)))</f>
        <v/>
      </c>
      <c r="R98" t="str">
        <f>IF($J98="","",IF(VLOOKUP(($J98&amp;$C98),Categories!$F:$N,9,FALSE)=0,"",VLOOKUP(($J98&amp;$C98),Categories!$F:$N,9,FALSE)))</f>
        <v/>
      </c>
    </row>
    <row r="99" spans="2:18">
      <c r="B99" s="33"/>
      <c r="C99" s="33"/>
      <c r="D99" s="89"/>
      <c r="E99" s="93"/>
      <c r="F99" s="33"/>
      <c r="G99" s="33"/>
      <c r="H99" t="str">
        <f t="shared" si="1"/>
        <v/>
      </c>
      <c r="J99" t="str">
        <f>IF(D99="","",DATEDIF(D99,Categories!$A$5,"Y"))</f>
        <v/>
      </c>
      <c r="K99" t="str">
        <f>IF($J99="","",IF(VLOOKUP(($J99&amp;$C99),Categories!$F:$N,2,FALSE)=0,"",VLOOKUP(($J99&amp;$C99),Categories!$F:$N,2,FALSE)))</f>
        <v/>
      </c>
      <c r="L99" t="str">
        <f>IF($J99="","",IF(VLOOKUP(($J99&amp;$C99),Categories!$F:$N,3,FALSE)=0,"",VLOOKUP(($J99&amp;$C99),Categories!$F:$N,3,FALSE)))</f>
        <v/>
      </c>
      <c r="M99" t="str">
        <f>IF($J99="","",IF(VLOOKUP(($J99&amp;$C99),Categories!$F:$N,4,FALSE)=0,"",VLOOKUP(($J99&amp;$C99),Categories!$F:$N,4,FALSE)))</f>
        <v/>
      </c>
      <c r="N99" t="str">
        <f>IF($J99="","",IF(VLOOKUP(($J99&amp;$C99),Categories!$F:$N,5,FALSE)=0,"",VLOOKUP(($J99&amp;$C99),Categories!$F:$N,5,FALSE)))</f>
        <v/>
      </c>
      <c r="O99" t="str">
        <f>IF($J99="","",IF(VLOOKUP(($J99&amp;$C99),Categories!$F:$N,6,FALSE)=0,"",VLOOKUP(($J99&amp;$C99),Categories!$F:$N,6,FALSE)))</f>
        <v/>
      </c>
      <c r="P99" t="str">
        <f>IF($J99="","",IF(VLOOKUP(($J99&amp;$C99),Categories!$F:$N,7,FALSE)=0,"",VLOOKUP(($J99&amp;$C99),Categories!$F:$N,7,FALSE)))</f>
        <v/>
      </c>
      <c r="Q99" t="str">
        <f>IF($J99="","",IF(VLOOKUP(($J99&amp;$C99),Categories!$F:$N,8,FALSE)=0,"",VLOOKUP(($J99&amp;$C99),Categories!$F:$N,8,FALSE)))</f>
        <v/>
      </c>
      <c r="R99" t="str">
        <f>IF($J99="","",IF(VLOOKUP(($J99&amp;$C99),Categories!$F:$N,9,FALSE)=0,"",VLOOKUP(($J99&amp;$C99),Categories!$F:$N,9,FALSE)))</f>
        <v/>
      </c>
    </row>
    <row r="100" spans="2:18">
      <c r="B100" s="33"/>
      <c r="C100" s="33"/>
      <c r="D100" s="89"/>
      <c r="E100" s="93"/>
      <c r="F100" s="33"/>
      <c r="G100" s="33"/>
      <c r="H100" t="str">
        <f t="shared" si="1"/>
        <v/>
      </c>
      <c r="J100" t="str">
        <f>IF(D100="","",DATEDIF(D100,Categories!$A$5,"Y"))</f>
        <v/>
      </c>
      <c r="K100" t="str">
        <f>IF($J100="","",IF(VLOOKUP(($J100&amp;$C100),Categories!$F:$N,2,FALSE)=0,"",VLOOKUP(($J100&amp;$C100),Categories!$F:$N,2,FALSE)))</f>
        <v/>
      </c>
      <c r="L100" t="str">
        <f>IF($J100="","",IF(VLOOKUP(($J100&amp;$C100),Categories!$F:$N,3,FALSE)=0,"",VLOOKUP(($J100&amp;$C100),Categories!$F:$N,3,FALSE)))</f>
        <v/>
      </c>
      <c r="M100" t="str">
        <f>IF($J100="","",IF(VLOOKUP(($J100&amp;$C100),Categories!$F:$N,4,FALSE)=0,"",VLOOKUP(($J100&amp;$C100),Categories!$F:$N,4,FALSE)))</f>
        <v/>
      </c>
      <c r="N100" t="str">
        <f>IF($J100="","",IF(VLOOKUP(($J100&amp;$C100),Categories!$F:$N,5,FALSE)=0,"",VLOOKUP(($J100&amp;$C100),Categories!$F:$N,5,FALSE)))</f>
        <v/>
      </c>
      <c r="O100" t="str">
        <f>IF($J100="","",IF(VLOOKUP(($J100&amp;$C100),Categories!$F:$N,6,FALSE)=0,"",VLOOKUP(($J100&amp;$C100),Categories!$F:$N,6,FALSE)))</f>
        <v/>
      </c>
      <c r="P100" t="str">
        <f>IF($J100="","",IF(VLOOKUP(($J100&amp;$C100),Categories!$F:$N,7,FALSE)=0,"",VLOOKUP(($J100&amp;$C100),Categories!$F:$N,7,FALSE)))</f>
        <v/>
      </c>
      <c r="Q100" t="str">
        <f>IF($J100="","",IF(VLOOKUP(($J100&amp;$C100),Categories!$F:$N,8,FALSE)=0,"",VLOOKUP(($J100&amp;$C100),Categories!$F:$N,8,FALSE)))</f>
        <v/>
      </c>
      <c r="R100" t="str">
        <f>IF($J100="","",IF(VLOOKUP(($J100&amp;$C100),Categories!$F:$N,9,FALSE)=0,"",VLOOKUP(($J100&amp;$C100),Categories!$F:$N,9,FALSE)))</f>
        <v/>
      </c>
    </row>
    <row r="101" spans="2:18">
      <c r="B101" s="33"/>
      <c r="C101" s="33"/>
      <c r="D101" s="89"/>
      <c r="E101" s="93"/>
      <c r="F101" s="33"/>
      <c r="G101" s="33"/>
      <c r="H101" t="str">
        <f t="shared" si="1"/>
        <v/>
      </c>
      <c r="J101" t="str">
        <f>IF(D101="","",DATEDIF(D101,Categories!$A$5,"Y"))</f>
        <v/>
      </c>
      <c r="K101" t="str">
        <f>IF($J101="","",IF(VLOOKUP(($J101&amp;$C101),Categories!$F:$N,2,FALSE)=0,"",VLOOKUP(($J101&amp;$C101),Categories!$F:$N,2,FALSE)))</f>
        <v/>
      </c>
      <c r="L101" t="str">
        <f>IF($J101="","",IF(VLOOKUP(($J101&amp;$C101),Categories!$F:$N,3,FALSE)=0,"",VLOOKUP(($J101&amp;$C101),Categories!$F:$N,3,FALSE)))</f>
        <v/>
      </c>
      <c r="M101" t="str">
        <f>IF($J101="","",IF(VLOOKUP(($J101&amp;$C101),Categories!$F:$N,4,FALSE)=0,"",VLOOKUP(($J101&amp;$C101),Categories!$F:$N,4,FALSE)))</f>
        <v/>
      </c>
      <c r="N101" t="str">
        <f>IF($J101="","",IF(VLOOKUP(($J101&amp;$C101),Categories!$F:$N,5,FALSE)=0,"",VLOOKUP(($J101&amp;$C101),Categories!$F:$N,5,FALSE)))</f>
        <v/>
      </c>
      <c r="O101" t="str">
        <f>IF($J101="","",IF(VLOOKUP(($J101&amp;$C101),Categories!$F:$N,6,FALSE)=0,"",VLOOKUP(($J101&amp;$C101),Categories!$F:$N,6,FALSE)))</f>
        <v/>
      </c>
      <c r="P101" t="str">
        <f>IF($J101="","",IF(VLOOKUP(($J101&amp;$C101),Categories!$F:$N,7,FALSE)=0,"",VLOOKUP(($J101&amp;$C101),Categories!$F:$N,7,FALSE)))</f>
        <v/>
      </c>
      <c r="Q101" t="str">
        <f>IF($J101="","",IF(VLOOKUP(($J101&amp;$C101),Categories!$F:$N,8,FALSE)=0,"",VLOOKUP(($J101&amp;$C101),Categories!$F:$N,8,FALSE)))</f>
        <v/>
      </c>
      <c r="R101" t="str">
        <f>IF($J101="","",IF(VLOOKUP(($J101&amp;$C101),Categories!$F:$N,9,FALSE)=0,"",VLOOKUP(($J101&amp;$C101),Categories!$F:$N,9,FALSE)))</f>
        <v/>
      </c>
    </row>
    <row r="102" spans="2:18">
      <c r="B102" s="33"/>
      <c r="C102" s="33"/>
      <c r="D102" s="89"/>
      <c r="E102" s="93"/>
      <c r="F102" s="33"/>
      <c r="G102" s="33"/>
      <c r="H102" t="str">
        <f t="shared" si="1"/>
        <v/>
      </c>
      <c r="J102" t="str">
        <f>IF(D102="","",DATEDIF(D102,Categories!$A$5,"Y"))</f>
        <v/>
      </c>
      <c r="K102" t="str">
        <f>IF($J102="","",IF(VLOOKUP(($J102&amp;$C102),Categories!$F:$N,2,FALSE)=0,"",VLOOKUP(($J102&amp;$C102),Categories!$F:$N,2,FALSE)))</f>
        <v/>
      </c>
      <c r="L102" t="str">
        <f>IF($J102="","",IF(VLOOKUP(($J102&amp;$C102),Categories!$F:$N,3,FALSE)=0,"",VLOOKUP(($J102&amp;$C102),Categories!$F:$N,3,FALSE)))</f>
        <v/>
      </c>
      <c r="M102" t="str">
        <f>IF($J102="","",IF(VLOOKUP(($J102&amp;$C102),Categories!$F:$N,4,FALSE)=0,"",VLOOKUP(($J102&amp;$C102),Categories!$F:$N,4,FALSE)))</f>
        <v/>
      </c>
      <c r="N102" t="str">
        <f>IF($J102="","",IF(VLOOKUP(($J102&amp;$C102),Categories!$F:$N,5,FALSE)=0,"",VLOOKUP(($J102&amp;$C102),Categories!$F:$N,5,FALSE)))</f>
        <v/>
      </c>
      <c r="O102" t="str">
        <f>IF($J102="","",IF(VLOOKUP(($J102&amp;$C102),Categories!$F:$N,6,FALSE)=0,"",VLOOKUP(($J102&amp;$C102),Categories!$F:$N,6,FALSE)))</f>
        <v/>
      </c>
      <c r="P102" t="str">
        <f>IF($J102="","",IF(VLOOKUP(($J102&amp;$C102),Categories!$F:$N,7,FALSE)=0,"",VLOOKUP(($J102&amp;$C102),Categories!$F:$N,7,FALSE)))</f>
        <v/>
      </c>
      <c r="Q102" t="str">
        <f>IF($J102="","",IF(VLOOKUP(($J102&amp;$C102),Categories!$F:$N,8,FALSE)=0,"",VLOOKUP(($J102&amp;$C102),Categories!$F:$N,8,FALSE)))</f>
        <v/>
      </c>
      <c r="R102" t="str">
        <f>IF($J102="","",IF(VLOOKUP(($J102&amp;$C102),Categories!$F:$N,9,FALSE)=0,"",VLOOKUP(($J102&amp;$C102),Categories!$F:$N,9,FALSE)))</f>
        <v/>
      </c>
    </row>
    <row r="103" spans="2:18">
      <c r="B103" s="33"/>
      <c r="C103" s="33"/>
      <c r="D103" s="89"/>
      <c r="E103" s="93"/>
      <c r="F103" s="33"/>
      <c r="G103" s="33"/>
      <c r="H103" t="str">
        <f t="shared" si="1"/>
        <v/>
      </c>
      <c r="J103" t="str">
        <f>IF(D103="","",DATEDIF(D103,Categories!$A$5,"Y"))</f>
        <v/>
      </c>
      <c r="K103" t="str">
        <f>IF($J103="","",IF(VLOOKUP(($J103&amp;$C103),Categories!$F:$N,2,FALSE)=0,"",VLOOKUP(($J103&amp;$C103),Categories!$F:$N,2,FALSE)))</f>
        <v/>
      </c>
      <c r="L103" t="str">
        <f>IF($J103="","",IF(VLOOKUP(($J103&amp;$C103),Categories!$F:$N,3,FALSE)=0,"",VLOOKUP(($J103&amp;$C103),Categories!$F:$N,3,FALSE)))</f>
        <v/>
      </c>
      <c r="M103" t="str">
        <f>IF($J103="","",IF(VLOOKUP(($J103&amp;$C103),Categories!$F:$N,4,FALSE)=0,"",VLOOKUP(($J103&amp;$C103),Categories!$F:$N,4,FALSE)))</f>
        <v/>
      </c>
      <c r="N103" t="str">
        <f>IF($J103="","",IF(VLOOKUP(($J103&amp;$C103),Categories!$F:$N,5,FALSE)=0,"",VLOOKUP(($J103&amp;$C103),Categories!$F:$N,5,FALSE)))</f>
        <v/>
      </c>
      <c r="O103" t="str">
        <f>IF($J103="","",IF(VLOOKUP(($J103&amp;$C103),Categories!$F:$N,6,FALSE)=0,"",VLOOKUP(($J103&amp;$C103),Categories!$F:$N,6,FALSE)))</f>
        <v/>
      </c>
      <c r="P103" t="str">
        <f>IF($J103="","",IF(VLOOKUP(($J103&amp;$C103),Categories!$F:$N,7,FALSE)=0,"",VLOOKUP(($J103&amp;$C103),Categories!$F:$N,7,FALSE)))</f>
        <v/>
      </c>
      <c r="Q103" t="str">
        <f>IF($J103="","",IF(VLOOKUP(($J103&amp;$C103),Categories!$F:$N,8,FALSE)=0,"",VLOOKUP(($J103&amp;$C103),Categories!$F:$N,8,FALSE)))</f>
        <v/>
      </c>
      <c r="R103" t="str">
        <f>IF($J103="","",IF(VLOOKUP(($J103&amp;$C103),Categories!$F:$N,9,FALSE)=0,"",VLOOKUP(($J103&amp;$C103),Categories!$F:$N,9,FALSE)))</f>
        <v/>
      </c>
    </row>
    <row r="104" spans="2:18">
      <c r="B104" s="33"/>
      <c r="C104" s="33"/>
      <c r="D104" s="89"/>
      <c r="E104" s="93"/>
      <c r="F104" s="33"/>
      <c r="G104" s="33"/>
      <c r="H104" t="str">
        <f t="shared" si="1"/>
        <v/>
      </c>
      <c r="J104" t="str">
        <f>IF(D104="","",DATEDIF(D104,Categories!$A$5,"Y"))</f>
        <v/>
      </c>
      <c r="K104" t="str">
        <f>IF($J104="","",IF(VLOOKUP(($J104&amp;$C104),Categories!$F:$N,2,FALSE)=0,"",VLOOKUP(($J104&amp;$C104),Categories!$F:$N,2,FALSE)))</f>
        <v/>
      </c>
      <c r="L104" t="str">
        <f>IF($J104="","",IF(VLOOKUP(($J104&amp;$C104),Categories!$F:$N,3,FALSE)=0,"",VLOOKUP(($J104&amp;$C104),Categories!$F:$N,3,FALSE)))</f>
        <v/>
      </c>
      <c r="M104" t="str">
        <f>IF($J104="","",IF(VLOOKUP(($J104&amp;$C104),Categories!$F:$N,4,FALSE)=0,"",VLOOKUP(($J104&amp;$C104),Categories!$F:$N,4,FALSE)))</f>
        <v/>
      </c>
      <c r="N104" t="str">
        <f>IF($J104="","",IF(VLOOKUP(($J104&amp;$C104),Categories!$F:$N,5,FALSE)=0,"",VLOOKUP(($J104&amp;$C104),Categories!$F:$N,5,FALSE)))</f>
        <v/>
      </c>
      <c r="O104" t="str">
        <f>IF($J104="","",IF(VLOOKUP(($J104&amp;$C104),Categories!$F:$N,6,FALSE)=0,"",VLOOKUP(($J104&amp;$C104),Categories!$F:$N,6,FALSE)))</f>
        <v/>
      </c>
      <c r="P104" t="str">
        <f>IF($J104="","",IF(VLOOKUP(($J104&amp;$C104),Categories!$F:$N,7,FALSE)=0,"",VLOOKUP(($J104&amp;$C104),Categories!$F:$N,7,FALSE)))</f>
        <v/>
      </c>
      <c r="Q104" t="str">
        <f>IF($J104="","",IF(VLOOKUP(($J104&amp;$C104),Categories!$F:$N,8,FALSE)=0,"",VLOOKUP(($J104&amp;$C104),Categories!$F:$N,8,FALSE)))</f>
        <v/>
      </c>
      <c r="R104" t="str">
        <f>IF($J104="","",IF(VLOOKUP(($J104&amp;$C104),Categories!$F:$N,9,FALSE)=0,"",VLOOKUP(($J104&amp;$C104),Categories!$F:$N,9,FALSE)))</f>
        <v/>
      </c>
    </row>
    <row r="105" spans="2:18">
      <c r="B105" s="33"/>
      <c r="C105" s="33"/>
      <c r="D105" s="89"/>
      <c r="E105" s="93"/>
      <c r="F105" s="33"/>
      <c r="G105" s="33"/>
      <c r="H105" t="str">
        <f t="shared" si="1"/>
        <v/>
      </c>
      <c r="J105" t="str">
        <f>IF(D105="","",DATEDIF(D105,Categories!$A$5,"Y"))</f>
        <v/>
      </c>
      <c r="K105" t="str">
        <f>IF($J105="","",IF(VLOOKUP(($J105&amp;$C105),Categories!$F:$N,2,FALSE)=0,"",VLOOKUP(($J105&amp;$C105),Categories!$F:$N,2,FALSE)))</f>
        <v/>
      </c>
      <c r="L105" t="str">
        <f>IF($J105="","",IF(VLOOKUP(($J105&amp;$C105),Categories!$F:$N,3,FALSE)=0,"",VLOOKUP(($J105&amp;$C105),Categories!$F:$N,3,FALSE)))</f>
        <v/>
      </c>
      <c r="M105" t="str">
        <f>IF($J105="","",IF(VLOOKUP(($J105&amp;$C105),Categories!$F:$N,4,FALSE)=0,"",VLOOKUP(($J105&amp;$C105),Categories!$F:$N,4,FALSE)))</f>
        <v/>
      </c>
      <c r="N105" t="str">
        <f>IF($J105="","",IF(VLOOKUP(($J105&amp;$C105),Categories!$F:$N,5,FALSE)=0,"",VLOOKUP(($J105&amp;$C105),Categories!$F:$N,5,FALSE)))</f>
        <v/>
      </c>
      <c r="O105" t="str">
        <f>IF($J105="","",IF(VLOOKUP(($J105&amp;$C105),Categories!$F:$N,6,FALSE)=0,"",VLOOKUP(($J105&amp;$C105),Categories!$F:$N,6,FALSE)))</f>
        <v/>
      </c>
      <c r="P105" t="str">
        <f>IF($J105="","",IF(VLOOKUP(($J105&amp;$C105),Categories!$F:$N,7,FALSE)=0,"",VLOOKUP(($J105&amp;$C105),Categories!$F:$N,7,FALSE)))</f>
        <v/>
      </c>
      <c r="Q105" t="str">
        <f>IF($J105="","",IF(VLOOKUP(($J105&amp;$C105),Categories!$F:$N,8,FALSE)=0,"",VLOOKUP(($J105&amp;$C105),Categories!$F:$N,8,FALSE)))</f>
        <v/>
      </c>
      <c r="R105" t="str">
        <f>IF($J105="","",IF(VLOOKUP(($J105&amp;$C105),Categories!$F:$N,9,FALSE)=0,"",VLOOKUP(($J105&amp;$C105),Categories!$F:$N,9,FALSE)))</f>
        <v/>
      </c>
    </row>
    <row r="106" spans="2:18">
      <c r="B106" s="33"/>
      <c r="C106" s="33"/>
      <c r="D106" s="89"/>
      <c r="E106" s="93"/>
      <c r="F106" s="33"/>
      <c r="G106" s="33"/>
      <c r="H106" t="str">
        <f t="shared" si="1"/>
        <v/>
      </c>
      <c r="J106" t="str">
        <f>IF(D106="","",DATEDIF(D106,Categories!$A$5,"Y"))</f>
        <v/>
      </c>
      <c r="K106" t="str">
        <f>IF($J106="","",IF(VLOOKUP(($J106&amp;$C106),Categories!$F:$N,2,FALSE)=0,"",VLOOKUP(($J106&amp;$C106),Categories!$F:$N,2,FALSE)))</f>
        <v/>
      </c>
      <c r="L106" t="str">
        <f>IF($J106="","",IF(VLOOKUP(($J106&amp;$C106),Categories!$F:$N,3,FALSE)=0,"",VLOOKUP(($J106&amp;$C106),Categories!$F:$N,3,FALSE)))</f>
        <v/>
      </c>
      <c r="M106" t="str">
        <f>IF($J106="","",IF(VLOOKUP(($J106&amp;$C106),Categories!$F:$N,4,FALSE)=0,"",VLOOKUP(($J106&amp;$C106),Categories!$F:$N,4,FALSE)))</f>
        <v/>
      </c>
      <c r="N106" t="str">
        <f>IF($J106="","",IF(VLOOKUP(($J106&amp;$C106),Categories!$F:$N,5,FALSE)=0,"",VLOOKUP(($J106&amp;$C106),Categories!$F:$N,5,FALSE)))</f>
        <v/>
      </c>
      <c r="O106" t="str">
        <f>IF($J106="","",IF(VLOOKUP(($J106&amp;$C106),Categories!$F:$N,6,FALSE)=0,"",VLOOKUP(($J106&amp;$C106),Categories!$F:$N,6,FALSE)))</f>
        <v/>
      </c>
      <c r="P106" t="str">
        <f>IF($J106="","",IF(VLOOKUP(($J106&amp;$C106),Categories!$F:$N,7,FALSE)=0,"",VLOOKUP(($J106&amp;$C106),Categories!$F:$N,7,FALSE)))</f>
        <v/>
      </c>
      <c r="Q106" t="str">
        <f>IF($J106="","",IF(VLOOKUP(($J106&amp;$C106),Categories!$F:$N,8,FALSE)=0,"",VLOOKUP(($J106&amp;$C106),Categories!$F:$N,8,FALSE)))</f>
        <v/>
      </c>
      <c r="R106" t="str">
        <f>IF($J106="","",IF(VLOOKUP(($J106&amp;$C106),Categories!$F:$N,9,FALSE)=0,"",VLOOKUP(($J106&amp;$C106),Categories!$F:$N,9,FALSE)))</f>
        <v/>
      </c>
    </row>
    <row r="107" spans="2:18">
      <c r="B107" s="33"/>
      <c r="C107" s="33"/>
      <c r="D107" s="89"/>
      <c r="E107" s="93"/>
      <c r="F107" s="33"/>
      <c r="G107" s="33"/>
      <c r="H107" t="str">
        <f t="shared" si="1"/>
        <v/>
      </c>
      <c r="J107" t="str">
        <f>IF(D107="","",DATEDIF(D107,Categories!$A$5,"Y"))</f>
        <v/>
      </c>
      <c r="K107" t="str">
        <f>IF($J107="","",IF(VLOOKUP(($J107&amp;$C107),Categories!$F:$N,2,FALSE)=0,"",VLOOKUP(($J107&amp;$C107),Categories!$F:$N,2,FALSE)))</f>
        <v/>
      </c>
      <c r="L107" t="str">
        <f>IF($J107="","",IF(VLOOKUP(($J107&amp;$C107),Categories!$F:$N,3,FALSE)=0,"",VLOOKUP(($J107&amp;$C107),Categories!$F:$N,3,FALSE)))</f>
        <v/>
      </c>
      <c r="M107" t="str">
        <f>IF($J107="","",IF(VLOOKUP(($J107&amp;$C107),Categories!$F:$N,4,FALSE)=0,"",VLOOKUP(($J107&amp;$C107),Categories!$F:$N,4,FALSE)))</f>
        <v/>
      </c>
      <c r="N107" t="str">
        <f>IF($J107="","",IF(VLOOKUP(($J107&amp;$C107),Categories!$F:$N,5,FALSE)=0,"",VLOOKUP(($J107&amp;$C107),Categories!$F:$N,5,FALSE)))</f>
        <v/>
      </c>
      <c r="O107" t="str">
        <f>IF($J107="","",IF(VLOOKUP(($J107&amp;$C107),Categories!$F:$N,6,FALSE)=0,"",VLOOKUP(($J107&amp;$C107),Categories!$F:$N,6,FALSE)))</f>
        <v/>
      </c>
      <c r="P107" t="str">
        <f>IF($J107="","",IF(VLOOKUP(($J107&amp;$C107),Categories!$F:$N,7,FALSE)=0,"",VLOOKUP(($J107&amp;$C107),Categories!$F:$N,7,FALSE)))</f>
        <v/>
      </c>
      <c r="Q107" t="str">
        <f>IF($J107="","",IF(VLOOKUP(($J107&amp;$C107),Categories!$F:$N,8,FALSE)=0,"",VLOOKUP(($J107&amp;$C107),Categories!$F:$N,8,FALSE)))</f>
        <v/>
      </c>
      <c r="R107" t="str">
        <f>IF($J107="","",IF(VLOOKUP(($J107&amp;$C107),Categories!$F:$N,9,FALSE)=0,"",VLOOKUP(($J107&amp;$C107),Categories!$F:$N,9,FALSE)))</f>
        <v/>
      </c>
    </row>
    <row r="108" spans="2:18">
      <c r="B108" s="33"/>
      <c r="C108" s="33"/>
      <c r="D108" s="89"/>
      <c r="E108" s="93"/>
      <c r="F108" s="33"/>
      <c r="G108" s="33"/>
      <c r="H108" t="str">
        <f t="shared" si="1"/>
        <v/>
      </c>
      <c r="J108" t="str">
        <f>IF(D108="","",DATEDIF(D108,Categories!$A$5,"Y"))</f>
        <v/>
      </c>
      <c r="K108" t="str">
        <f>IF($J108="","",IF(VLOOKUP(($J108&amp;$C108),Categories!$F:$N,2,FALSE)=0,"",VLOOKUP(($J108&amp;$C108),Categories!$F:$N,2,FALSE)))</f>
        <v/>
      </c>
      <c r="L108" t="str">
        <f>IF($J108="","",IF(VLOOKUP(($J108&amp;$C108),Categories!$F:$N,3,FALSE)=0,"",VLOOKUP(($J108&amp;$C108),Categories!$F:$N,3,FALSE)))</f>
        <v/>
      </c>
      <c r="M108" t="str">
        <f>IF($J108="","",IF(VLOOKUP(($J108&amp;$C108),Categories!$F:$N,4,FALSE)=0,"",VLOOKUP(($J108&amp;$C108),Categories!$F:$N,4,FALSE)))</f>
        <v/>
      </c>
      <c r="N108" t="str">
        <f>IF($J108="","",IF(VLOOKUP(($J108&amp;$C108),Categories!$F:$N,5,FALSE)=0,"",VLOOKUP(($J108&amp;$C108),Categories!$F:$N,5,FALSE)))</f>
        <v/>
      </c>
      <c r="O108" t="str">
        <f>IF($J108="","",IF(VLOOKUP(($J108&amp;$C108),Categories!$F:$N,6,FALSE)=0,"",VLOOKUP(($J108&amp;$C108),Categories!$F:$N,6,FALSE)))</f>
        <v/>
      </c>
      <c r="P108" t="str">
        <f>IF($J108="","",IF(VLOOKUP(($J108&amp;$C108),Categories!$F:$N,7,FALSE)=0,"",VLOOKUP(($J108&amp;$C108),Categories!$F:$N,7,FALSE)))</f>
        <v/>
      </c>
      <c r="Q108" t="str">
        <f>IF($J108="","",IF(VLOOKUP(($J108&amp;$C108),Categories!$F:$N,8,FALSE)=0,"",VLOOKUP(($J108&amp;$C108),Categories!$F:$N,8,FALSE)))</f>
        <v/>
      </c>
      <c r="R108" t="str">
        <f>IF($J108="","",IF(VLOOKUP(($J108&amp;$C108),Categories!$F:$N,9,FALSE)=0,"",VLOOKUP(($J108&amp;$C108),Categories!$F:$N,9,FALSE)))</f>
        <v/>
      </c>
    </row>
    <row r="109" spans="2:18">
      <c r="B109" s="33"/>
      <c r="C109" s="33"/>
      <c r="D109" s="89"/>
      <c r="E109" s="93"/>
      <c r="F109" s="33"/>
      <c r="G109" s="33"/>
      <c r="H109" t="str">
        <f t="shared" si="1"/>
        <v/>
      </c>
      <c r="J109" t="str">
        <f>IF(D109="","",DATEDIF(D109,Categories!$A$5,"Y"))</f>
        <v/>
      </c>
      <c r="K109" t="str">
        <f>IF($J109="","",IF(VLOOKUP(($J109&amp;$C109),Categories!$F:$N,2,FALSE)=0,"",VLOOKUP(($J109&amp;$C109),Categories!$F:$N,2,FALSE)))</f>
        <v/>
      </c>
      <c r="L109" t="str">
        <f>IF($J109="","",IF(VLOOKUP(($J109&amp;$C109),Categories!$F:$N,3,FALSE)=0,"",VLOOKUP(($J109&amp;$C109),Categories!$F:$N,3,FALSE)))</f>
        <v/>
      </c>
      <c r="M109" t="str">
        <f>IF($J109="","",IF(VLOOKUP(($J109&amp;$C109),Categories!$F:$N,4,FALSE)=0,"",VLOOKUP(($J109&amp;$C109),Categories!$F:$N,4,FALSE)))</f>
        <v/>
      </c>
      <c r="N109" t="str">
        <f>IF($J109="","",IF(VLOOKUP(($J109&amp;$C109),Categories!$F:$N,5,FALSE)=0,"",VLOOKUP(($J109&amp;$C109),Categories!$F:$N,5,FALSE)))</f>
        <v/>
      </c>
      <c r="O109" t="str">
        <f>IF($J109="","",IF(VLOOKUP(($J109&amp;$C109),Categories!$F:$N,6,FALSE)=0,"",VLOOKUP(($J109&amp;$C109),Categories!$F:$N,6,FALSE)))</f>
        <v/>
      </c>
      <c r="P109" t="str">
        <f>IF($J109="","",IF(VLOOKUP(($J109&amp;$C109),Categories!$F:$N,7,FALSE)=0,"",VLOOKUP(($J109&amp;$C109),Categories!$F:$N,7,FALSE)))</f>
        <v/>
      </c>
      <c r="Q109" t="str">
        <f>IF($J109="","",IF(VLOOKUP(($J109&amp;$C109),Categories!$F:$N,8,FALSE)=0,"",VLOOKUP(($J109&amp;$C109),Categories!$F:$N,8,FALSE)))</f>
        <v/>
      </c>
      <c r="R109" t="str">
        <f>IF($J109="","",IF(VLOOKUP(($J109&amp;$C109),Categories!$F:$N,9,FALSE)=0,"",VLOOKUP(($J109&amp;$C109),Categories!$F:$N,9,FALSE)))</f>
        <v/>
      </c>
    </row>
    <row r="110" spans="2:18">
      <c r="D110" s="2"/>
    </row>
    <row r="115" spans="4:4">
      <c r="D115" s="2"/>
    </row>
    <row r="136" spans="3:4">
      <c r="C136" s="2"/>
    </row>
    <row r="137" spans="3:4">
      <c r="C137" s="2"/>
    </row>
    <row r="139" spans="3:4">
      <c r="D139" s="2"/>
    </row>
    <row r="140" spans="3:4">
      <c r="C140" s="2"/>
    </row>
    <row r="142" spans="3:4">
      <c r="C142" s="2"/>
    </row>
    <row r="145" spans="3:4">
      <c r="C145" s="2"/>
    </row>
    <row r="146" spans="3:4">
      <c r="C146" s="2"/>
    </row>
    <row r="147" spans="3:4">
      <c r="C147" s="2"/>
    </row>
    <row r="148" spans="3:4">
      <c r="C148" s="2"/>
      <c r="D148" s="2"/>
    </row>
    <row r="168" spans="4:4">
      <c r="D168" s="2"/>
    </row>
    <row r="170" spans="4:4">
      <c r="D170" s="2"/>
    </row>
    <row r="172" spans="4:4">
      <c r="D172" s="2"/>
    </row>
    <row r="174" spans="4:4">
      <c r="D174" s="2"/>
    </row>
    <row r="178" spans="4:4">
      <c r="D178" s="2"/>
    </row>
    <row r="183" spans="4:4">
      <c r="D183" s="2"/>
    </row>
    <row r="189" spans="4:4">
      <c r="D189" s="2"/>
    </row>
    <row r="192" spans="4:4">
      <c r="D192" s="2"/>
    </row>
    <row r="200" spans="4:4">
      <c r="D200" s="2"/>
    </row>
    <row r="206" spans="4:4">
      <c r="D206" s="2"/>
    </row>
  </sheetData>
  <sheetProtection password="E773" sheet="1" objects="1" scenarios="1" selectLockedCells="1"/>
  <sortState ref="B12:I231">
    <sortCondition ref="C12:C231"/>
    <sortCondition ref="B12:B231"/>
  </sortState>
  <mergeCells count="4">
    <mergeCell ref="B2:G2"/>
    <mergeCell ref="B3:G3"/>
    <mergeCell ref="B5:G5"/>
    <mergeCell ref="B6:G6"/>
  </mergeCells>
  <dataValidations count="2">
    <dataValidation type="list" allowBlank="1" showInputMessage="1" showErrorMessage="1" sqref="F10:F24 F48:F109 F26:F46" xr:uid="{00000000-0002-0000-0200-000000000000}">
      <formula1>$K10:$R10</formula1>
    </dataValidation>
    <dataValidation type="list" allowBlank="1" showInputMessage="1" showErrorMessage="1" sqref="F25" xr:uid="{00000000-0002-0000-0200-000001000000}">
      <formula1>$K47:$R47</formula1>
    </dataValidation>
  </dataValidation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Categories!$A$1:$A$2</xm:f>
          </x14:formula1>
          <xm:sqref>C48:C109 C10:C46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06"/>
  <sheetViews>
    <sheetView zoomScale="150" zoomScaleNormal="150" zoomScalePageLayoutView="150" workbookViewId="0">
      <pane ySplit="9" topLeftCell="A10" activePane="bottomLeft" state="frozen"/>
      <selection pane="bottomLeft" activeCell="B10" sqref="B10:F15"/>
    </sheetView>
  </sheetViews>
  <sheetFormatPr baseColWidth="10" defaultColWidth="11" defaultRowHeight="16"/>
  <cols>
    <col min="2" max="2" width="21.33203125" bestFit="1" customWidth="1"/>
    <col min="3" max="3" width="7" customWidth="1"/>
    <col min="4" max="4" width="15.6640625" bestFit="1" customWidth="1"/>
    <col min="5" max="5" width="11.33203125" bestFit="1" customWidth="1"/>
    <col min="6" max="6" width="17.33203125" customWidth="1"/>
    <col min="8" max="8" width="10.83203125" hidden="1" customWidth="1"/>
    <col min="9" max="9" width="15.6640625" hidden="1" customWidth="1"/>
    <col min="10" max="10" width="10.83203125" hidden="1" customWidth="1"/>
  </cols>
  <sheetData>
    <row r="1" spans="2:10">
      <c r="B1" s="17"/>
      <c r="G1" s="22"/>
    </row>
    <row r="2" spans="2:10" ht="23">
      <c r="B2" s="206" t="s">
        <v>3</v>
      </c>
      <c r="C2" s="206"/>
      <c r="D2" s="206"/>
      <c r="E2" s="206"/>
      <c r="F2" s="206"/>
      <c r="G2" s="30"/>
    </row>
    <row r="3" spans="2:10" ht="18">
      <c r="B3" s="207" t="s">
        <v>4</v>
      </c>
      <c r="C3" s="207"/>
      <c r="D3" s="207"/>
      <c r="E3" s="207"/>
      <c r="F3" s="207"/>
      <c r="G3" s="31"/>
    </row>
    <row r="4" spans="2:10">
      <c r="B4" s="19"/>
      <c r="C4" s="22"/>
      <c r="D4" s="22"/>
      <c r="E4" s="22"/>
      <c r="G4" s="22"/>
    </row>
    <row r="5" spans="2:10" ht="18">
      <c r="B5" s="154" t="str">
        <f>Information!B6</f>
        <v>Northern Closed Championships &amp; Graded Games</v>
      </c>
      <c r="C5" s="154"/>
      <c r="D5" s="154"/>
      <c r="E5" s="154"/>
      <c r="F5" s="154"/>
      <c r="G5" s="16"/>
    </row>
    <row r="6" spans="2:10" ht="18">
      <c r="B6" s="154" t="str">
        <f>Information!B7</f>
        <v>Saturday 29th &amp; Sunday 30th September 2018</v>
      </c>
      <c r="C6" s="154"/>
      <c r="D6" s="154"/>
      <c r="E6" s="154"/>
      <c r="F6" s="154"/>
      <c r="G6" s="16"/>
    </row>
    <row r="7" spans="2:10" ht="18">
      <c r="B7" s="36"/>
    </row>
    <row r="9" spans="2:10" s="29" customFormat="1">
      <c r="B9" s="1" t="s">
        <v>0</v>
      </c>
      <c r="C9" s="1" t="s">
        <v>87</v>
      </c>
      <c r="D9" s="1" t="s">
        <v>2</v>
      </c>
      <c r="E9" s="1" t="s">
        <v>1</v>
      </c>
      <c r="F9" s="1" t="s">
        <v>88</v>
      </c>
      <c r="H9" s="1" t="s">
        <v>91</v>
      </c>
      <c r="I9" t="s">
        <v>100</v>
      </c>
      <c r="J9" t="s">
        <v>101</v>
      </c>
    </row>
    <row r="10" spans="2:10">
      <c r="B10" s="33"/>
      <c r="C10" s="208"/>
      <c r="D10" s="81"/>
      <c r="E10" s="33"/>
      <c r="F10" s="208"/>
      <c r="H10" t="str">
        <f>IF(D10="","",DATEDIF(D10,Categories!$A$5,"Y"))</f>
        <v/>
      </c>
      <c r="I10" t="str">
        <f>IF($H10="","",IF($H11="","",IF(VLOOKUP((MIN($H10:$H11)&amp;$C10),Categories!$F:$P,10,FALSE)="","TOO YOUNG",VLOOKUP(MAX($H10:$H11)&amp;C10,Categories!$F:$P,10,FALSE))))</f>
        <v/>
      </c>
      <c r="J10" t="str">
        <f>IF($H10="","",IF($H11="","",IF(VLOOKUP((MIN($H10:$H11)&amp;$C10),Categories!$F:$P,11,FALSE)="","TOO YOUNG",VLOOKUP(MAX($H10:$H11)&amp;C10,Categories!$F:$P,11,FALSE))))</f>
        <v/>
      </c>
    </row>
    <row r="11" spans="2:10">
      <c r="B11" s="82"/>
      <c r="C11" s="211"/>
      <c r="D11" s="83"/>
      <c r="E11" s="84"/>
      <c r="F11" s="208"/>
      <c r="H11" t="str">
        <f>IF(D11="","",DATEDIF(D11,Categories!$A$5,"Y"))</f>
        <v/>
      </c>
    </row>
    <row r="12" spans="2:10">
      <c r="B12" s="33"/>
      <c r="C12" s="212"/>
      <c r="D12" s="81"/>
      <c r="E12" s="33"/>
      <c r="F12" s="208"/>
      <c r="H12" t="str">
        <f>IF(D12="","",DATEDIF(D12,Categories!$A$5,"Y"))</f>
        <v/>
      </c>
      <c r="I12" t="str">
        <f>IF($H12="","",IF($H13="","",IF(VLOOKUP((MIN($H12:$H13)&amp;$C12),Categories!$F:$P,10,FALSE)="","TOO YOUNG",VLOOKUP(MAX($H12:$H13)&amp;C12,Categories!$F:$P,10,FALSE))))</f>
        <v/>
      </c>
      <c r="J12" t="str">
        <f>IF($H12="","",IF($H13="","",IF(VLOOKUP((MIN($H12:$H13)&amp;$C12),Categories!$F:$P,11,FALSE)="","TOO YOUNG",VLOOKUP(MAX($H12:$H13)&amp;C12,Categories!$F:$P,11,FALSE))))</f>
        <v/>
      </c>
    </row>
    <row r="13" spans="2:10">
      <c r="B13" s="33"/>
      <c r="C13" s="208"/>
      <c r="D13" s="81"/>
      <c r="E13" s="33"/>
      <c r="F13" s="208"/>
      <c r="H13" t="str">
        <f>IF(D13="","",DATEDIF(D13,Categories!$A$5,"Y"))</f>
        <v/>
      </c>
    </row>
    <row r="14" spans="2:10">
      <c r="B14" s="33"/>
      <c r="C14" s="209"/>
      <c r="D14" s="81"/>
      <c r="E14" s="33"/>
      <c r="F14" s="208"/>
      <c r="H14" t="str">
        <f>IF(D14="","",DATEDIF(D14,Categories!$A$5,"Y"))</f>
        <v/>
      </c>
      <c r="I14" t="str">
        <f>IF($H14="","",IF($H15="","",IF(VLOOKUP((MIN($H14:$H15)&amp;$C14),Categories!$F:$P,10,FALSE)="","TOO YOUNG",VLOOKUP(MAX($H14:$H15)&amp;C14,Categories!$F:$P,10,FALSE))))</f>
        <v/>
      </c>
      <c r="J14" t="str">
        <f>IF($H14="","",IF($H15="","",IF(VLOOKUP((MIN($H14:$H15)&amp;$C14),Categories!$F:$P,11,FALSE)="","TOO YOUNG",VLOOKUP(MAX($H14:$H15)&amp;C14,Categories!$F:$P,11,FALSE))))</f>
        <v/>
      </c>
    </row>
    <row r="15" spans="2:10">
      <c r="B15" s="33"/>
      <c r="C15" s="209"/>
      <c r="D15" s="81"/>
      <c r="E15" s="33"/>
      <c r="F15" s="208"/>
      <c r="H15" t="str">
        <f>IF(D15="","",DATEDIF(D15,Categories!$A$5,"Y"))</f>
        <v/>
      </c>
    </row>
    <row r="16" spans="2:10">
      <c r="B16" s="33"/>
      <c r="C16" s="209"/>
      <c r="D16" s="81"/>
      <c r="E16" s="93"/>
      <c r="F16" s="208"/>
      <c r="H16" t="str">
        <f>IF(D16="","",DATEDIF(D16,Categories!$A$5,"Y"))</f>
        <v/>
      </c>
      <c r="I16" t="str">
        <f>IF($H16="","",IF($H17="","",IF(VLOOKUP((MIN($H16:$H17)&amp;$C16),Categories!$F:$P,10,FALSE)="","TOO YOUNG",VLOOKUP(MAX($H16:$H17)&amp;C16,Categories!$F:$P,10,FALSE))))</f>
        <v/>
      </c>
      <c r="J16" t="str">
        <f>IF($H16="","",IF($H17="","",IF(VLOOKUP((MIN($H16:$H17)&amp;$C16),Categories!$F:$P,11,FALSE)="","TOO YOUNG",VLOOKUP(MAX($H16:$H17)&amp;C16,Categories!$F:$P,11,FALSE))))</f>
        <v/>
      </c>
    </row>
    <row r="17" spans="2:10">
      <c r="B17" s="33"/>
      <c r="C17" s="209"/>
      <c r="D17" s="81"/>
      <c r="E17" s="93"/>
      <c r="F17" s="208"/>
      <c r="H17" t="str">
        <f>IF(D17="","",DATEDIF(D17,Categories!$A$5,"Y"))</f>
        <v/>
      </c>
    </row>
    <row r="18" spans="2:10">
      <c r="B18" s="33"/>
      <c r="C18" s="209"/>
      <c r="D18" s="81"/>
      <c r="E18" s="33"/>
      <c r="F18" s="208"/>
      <c r="H18" t="str">
        <f>IF(D18="","",DATEDIF(D18,Categories!$A$5,"Y"))</f>
        <v/>
      </c>
      <c r="I18" t="str">
        <f>IF($H18="","",IF($H19="","",IF(VLOOKUP((MIN($H18:$H19)&amp;$C18),Categories!$F:$P,10,FALSE)="","TOO YOUNG",VLOOKUP(MAX($H18:$H19)&amp;C18,Categories!$F:$P,10,FALSE))))</f>
        <v/>
      </c>
      <c r="J18" t="str">
        <f>IF($H18="","",IF($H19="","",IF(VLOOKUP((MIN($H18:$H19)&amp;$C18),Categories!$F:$P,11,FALSE)="","TOO YOUNG",VLOOKUP(MAX($H18:$H19)&amp;C18,Categories!$F:$P,11,FALSE))))</f>
        <v/>
      </c>
    </row>
    <row r="19" spans="2:10">
      <c r="B19" s="33"/>
      <c r="C19" s="209"/>
      <c r="D19" s="81"/>
      <c r="E19" s="33"/>
      <c r="F19" s="208"/>
      <c r="H19" t="str">
        <f>IF(D19="","",DATEDIF(D19,Categories!$A$5,"Y"))</f>
        <v/>
      </c>
    </row>
    <row r="20" spans="2:10">
      <c r="B20" s="33"/>
      <c r="C20" s="209"/>
      <c r="D20" s="81"/>
      <c r="E20" s="33"/>
      <c r="F20" s="208"/>
      <c r="H20" t="str">
        <f>IF(D20="","",DATEDIF(D20,Categories!$A$5,"Y"))</f>
        <v/>
      </c>
      <c r="I20" t="str">
        <f>IF($H20="","",IF($H21="","",IF(VLOOKUP((MIN($H20:$H21)&amp;$C20),Categories!$F:$P,10,FALSE)="","TOO YOUNG",VLOOKUP(MAX($H20:$H21)&amp;C20,Categories!$F:$P,10,FALSE))))</f>
        <v/>
      </c>
      <c r="J20" t="str">
        <f>IF($H20="","",IF($H21="","",IF(VLOOKUP((MIN($H20:$H21)&amp;$C20),Categories!$F:$P,11,FALSE)="","TOO YOUNG",VLOOKUP(MAX($H20:$H21)&amp;C20,Categories!$F:$P,11,FALSE))))</f>
        <v/>
      </c>
    </row>
    <row r="21" spans="2:10">
      <c r="B21" s="33"/>
      <c r="C21" s="209"/>
      <c r="D21" s="81"/>
      <c r="E21" s="33"/>
      <c r="F21" s="208"/>
      <c r="H21" t="str">
        <f>IF(D21="","",DATEDIF(D21,Categories!$A$5,"Y"))</f>
        <v/>
      </c>
    </row>
    <row r="22" spans="2:10">
      <c r="B22" s="33"/>
      <c r="C22" s="209"/>
      <c r="D22" s="81"/>
      <c r="E22" s="33"/>
      <c r="F22" s="208"/>
      <c r="H22" t="str">
        <f>IF(D22="","",DATEDIF(D22,Categories!$A$5,"Y"))</f>
        <v/>
      </c>
      <c r="I22" t="str">
        <f>IF($H22="","",IF($H23="","",IF(VLOOKUP((MIN($H22:$H23)&amp;$C22),Categories!$F:$P,10,FALSE)="","TOO YOUNG",VLOOKUP(MAX($H22:$H23)&amp;C22,Categories!$F:$P,10,FALSE))))</f>
        <v/>
      </c>
      <c r="J22" t="str">
        <f>IF($H22="","",IF($H23="","",IF(VLOOKUP((MIN($H22:$H23)&amp;$C22),Categories!$F:$P,11,FALSE)="","TOO YOUNG",VLOOKUP(MAX($H22:$H23)&amp;C22,Categories!$F:$P,11,FALSE))))</f>
        <v/>
      </c>
    </row>
    <row r="23" spans="2:10">
      <c r="B23" s="33"/>
      <c r="C23" s="209"/>
      <c r="D23" s="81"/>
      <c r="E23" s="33"/>
      <c r="F23" s="208"/>
      <c r="H23" t="str">
        <f>IF(D23="","",DATEDIF(D23,Categories!$A$5,"Y"))</f>
        <v/>
      </c>
    </row>
    <row r="24" spans="2:10">
      <c r="B24" s="33"/>
      <c r="C24" s="209"/>
      <c r="D24" s="81"/>
      <c r="E24" s="33"/>
      <c r="F24" s="208"/>
      <c r="H24" t="str">
        <f>IF(D24="","",DATEDIF(D24,Categories!$A$5,"Y"))</f>
        <v/>
      </c>
      <c r="I24" t="str">
        <f>IF($H24="","",IF($H25="","",IF(VLOOKUP((MIN($H24:$H25)&amp;$C24),Categories!$F:$P,10,FALSE)="","TOO YOUNG",VLOOKUP(MAX($H24:$H25)&amp;C24,Categories!$F:$P,10,FALSE))))</f>
        <v/>
      </c>
      <c r="J24" t="str">
        <f>IF($H24="","",IF($H25="","",IF(VLOOKUP((MIN($H24:$H25)&amp;$C24),Categories!$F:$P,11,FALSE)="","TOO YOUNG",VLOOKUP(MAX($H24:$H25)&amp;C24,Categories!$F:$P,11,FALSE))))</f>
        <v/>
      </c>
    </row>
    <row r="25" spans="2:10">
      <c r="B25" s="33"/>
      <c r="C25" s="209"/>
      <c r="D25" s="81"/>
      <c r="E25" s="33"/>
      <c r="F25" s="208"/>
      <c r="H25" t="str">
        <f>IF(D25="","",DATEDIF(D25,Categories!$A$5,"Y"))</f>
        <v/>
      </c>
    </row>
    <row r="26" spans="2:10">
      <c r="B26" s="33"/>
      <c r="C26" s="209"/>
      <c r="D26" s="81"/>
      <c r="E26" s="33"/>
      <c r="F26" s="208"/>
      <c r="H26" t="str">
        <f>IF(D26="","",DATEDIF(D26,Categories!$A$5,"Y"))</f>
        <v/>
      </c>
      <c r="I26" t="str">
        <f>IF($H26="","",IF($H27="","",IF(VLOOKUP((MIN($H26:$H27)&amp;$C26),Categories!$F:$P,10,FALSE)="","TOO YOUNG",VLOOKUP(MAX($H26:$H27)&amp;C26,Categories!$F:$P,10,FALSE))))</f>
        <v/>
      </c>
      <c r="J26" t="str">
        <f>IF($H26="","",IF($H27="","",IF(VLOOKUP((MIN($H26:$H27)&amp;$C26),Categories!$F:$P,11,FALSE)="","TOO YOUNG",VLOOKUP(MAX($H26:$H27)&amp;C26,Categories!$F:$P,11,FALSE))))</f>
        <v/>
      </c>
    </row>
    <row r="27" spans="2:10">
      <c r="B27" s="33"/>
      <c r="C27" s="209"/>
      <c r="D27" s="81"/>
      <c r="E27" s="33"/>
      <c r="F27" s="208"/>
      <c r="H27" t="str">
        <f>IF(D27="","",DATEDIF(D27,Categories!$A$5,"Y"))</f>
        <v/>
      </c>
    </row>
    <row r="28" spans="2:10">
      <c r="B28" s="33"/>
      <c r="C28" s="209"/>
      <c r="D28" s="89"/>
      <c r="E28" s="93"/>
      <c r="F28" s="208"/>
      <c r="H28" t="str">
        <f>IF(D28="","",DATEDIF(D28,Categories!$A$5,"Y"))</f>
        <v/>
      </c>
      <c r="I28" t="str">
        <f>IF($H28="","",IF($H29="","",IF(VLOOKUP((MIN($H28:$H29)&amp;$C28),Categories!$F:$P,10,FALSE)="","TOO YOUNG",VLOOKUP(MAX($H28:$H29)&amp;C28,Categories!$F:$P,10,FALSE))))</f>
        <v/>
      </c>
      <c r="J28" t="str">
        <f>IF($H28="","",IF($H29="","",IF(VLOOKUP((MIN($H28:$H29)&amp;$C28),Categories!$F:$P,11,FALSE)="","TOO YOUNG",VLOOKUP(MAX($H28:$H29)&amp;C28,Categories!$F:$P,11,FALSE))))</f>
        <v/>
      </c>
    </row>
    <row r="29" spans="2:10">
      <c r="B29" s="33"/>
      <c r="C29" s="209"/>
      <c r="D29" s="89"/>
      <c r="E29" s="93"/>
      <c r="F29" s="208"/>
      <c r="H29" t="str">
        <f>IF(D29="","",DATEDIF(D29,Categories!$A$5,"Y"))</f>
        <v/>
      </c>
    </row>
    <row r="30" spans="2:10">
      <c r="B30" s="33"/>
      <c r="C30" s="209"/>
      <c r="D30" s="89"/>
      <c r="E30" s="33"/>
      <c r="F30" s="208"/>
      <c r="H30" t="str">
        <f>IF(D30="","",DATEDIF(D30,Categories!$A$5,"Y"))</f>
        <v/>
      </c>
      <c r="I30" t="str">
        <f>IF($H30="","",IF($H31="","",IF(VLOOKUP((MIN($H30:$H31)&amp;$C30),Categories!$F:$P,10,FALSE)="","TOO YOUNG",VLOOKUP(MAX($H30:$H31)&amp;C30,Categories!$F:$P,10,FALSE))))</f>
        <v/>
      </c>
      <c r="J30" t="str">
        <f>IF($H30="","",IF($H31="","",IF(VLOOKUP((MIN($H30:$H31)&amp;$C30),Categories!$F:$P,11,FALSE)="","TOO YOUNG",VLOOKUP(MAX($H30:$H31)&amp;C30,Categories!$F:$P,11,FALSE))))</f>
        <v/>
      </c>
    </row>
    <row r="31" spans="2:10">
      <c r="B31" s="33"/>
      <c r="C31" s="209"/>
      <c r="D31" s="89"/>
      <c r="E31" s="93"/>
      <c r="F31" s="208"/>
      <c r="H31" t="str">
        <f>IF(D31="","",DATEDIF(D31,Categories!$A$5,"Y"))</f>
        <v/>
      </c>
    </row>
    <row r="32" spans="2:10">
      <c r="B32" s="33"/>
      <c r="C32" s="209"/>
      <c r="D32" s="81"/>
      <c r="E32" s="33"/>
      <c r="F32" s="208"/>
      <c r="H32" t="str">
        <f>IF(D32="","",DATEDIF(D32,Categories!$A$5,"Y"))</f>
        <v/>
      </c>
      <c r="I32" t="str">
        <f>IF($H32="","",IF($H33="","",IF(VLOOKUP((MIN($H32:$H33)&amp;$C32),Categories!$F:$P,10,FALSE)="","TOO YOUNG",VLOOKUP(MAX($H32:$H33)&amp;C32,Categories!$F:$P,10,FALSE))))</f>
        <v/>
      </c>
      <c r="J32" t="str">
        <f>IF($H32="","",IF($H33="","",IF(VLOOKUP((MIN($H32:$H33)&amp;$C32),Categories!$F:$P,11,FALSE)="","TOO YOUNG",VLOOKUP(MAX($H32:$H33)&amp;C32,Categories!$F:$P,11,FALSE))))</f>
        <v/>
      </c>
    </row>
    <row r="33" spans="2:10">
      <c r="B33" s="33"/>
      <c r="C33" s="209"/>
      <c r="D33" s="81"/>
      <c r="E33" s="33"/>
      <c r="F33" s="208"/>
      <c r="H33" t="str">
        <f>IF(D33="","",DATEDIF(D33,Categories!$A$5,"Y"))</f>
        <v/>
      </c>
    </row>
    <row r="34" spans="2:10">
      <c r="B34" s="33"/>
      <c r="C34" s="209"/>
      <c r="D34" s="81"/>
      <c r="E34" s="33"/>
      <c r="F34" s="208"/>
      <c r="H34" t="str">
        <f>IF(D34="","",DATEDIF(D34,Categories!$A$5,"Y"))</f>
        <v/>
      </c>
      <c r="I34" t="str">
        <f>IF($H34="","",IF($H35="","",IF(VLOOKUP((MIN($H34:$H35)&amp;$C34),Categories!$F:$P,10,FALSE)="","TOO YOUNG",VLOOKUP(MAX($H34:$H35)&amp;C34,Categories!$F:$P,10,FALSE))))</f>
        <v/>
      </c>
      <c r="J34" t="str">
        <f>IF($H34="","",IF($H35="","",IF(VLOOKUP((MIN($H34:$H35)&amp;$C34),Categories!$F:$P,11,FALSE)="","TOO YOUNG",VLOOKUP(MAX($H34:$H35)&amp;C34,Categories!$F:$P,11,FALSE))))</f>
        <v/>
      </c>
    </row>
    <row r="35" spans="2:10">
      <c r="B35" s="33"/>
      <c r="C35" s="209"/>
      <c r="D35" s="81"/>
      <c r="E35" s="33"/>
      <c r="F35" s="208"/>
      <c r="H35" t="str">
        <f>IF(D35="","",DATEDIF(D35,Categories!$A$5,"Y"))</f>
        <v/>
      </c>
    </row>
    <row r="36" spans="2:10">
      <c r="B36" s="33"/>
      <c r="C36" s="209"/>
      <c r="D36" s="81"/>
      <c r="E36" s="33"/>
      <c r="F36" s="208"/>
      <c r="H36" t="str">
        <f>IF(D36="","",DATEDIF(D36,Categories!$A$5,"Y"))</f>
        <v/>
      </c>
      <c r="I36" t="str">
        <f>IF($H36="","",IF($H37="","",IF(VLOOKUP((MIN($H36:$H37)&amp;$C36),Categories!$F:$P,10,FALSE)="","TOO YOUNG",VLOOKUP(MAX($H36:$H37)&amp;C36,Categories!$F:$P,10,FALSE))))</f>
        <v/>
      </c>
      <c r="J36" t="str">
        <f>IF($H36="","",IF($H37="","",IF(VLOOKUP((MIN($H36:$H37)&amp;$C36),Categories!$F:$P,11,FALSE)="","TOO YOUNG",VLOOKUP(MAX($H36:$H37)&amp;C36,Categories!$F:$P,11,FALSE))))</f>
        <v/>
      </c>
    </row>
    <row r="37" spans="2:10">
      <c r="B37" s="33"/>
      <c r="C37" s="209"/>
      <c r="D37" s="85"/>
      <c r="E37" s="33"/>
      <c r="F37" s="208"/>
      <c r="H37" t="str">
        <f>IF(D37="","",DATEDIF(D37,Categories!$A$5,"Y"))</f>
        <v/>
      </c>
    </row>
    <row r="38" spans="2:10">
      <c r="B38" s="33"/>
      <c r="C38" s="209"/>
      <c r="D38" s="81"/>
      <c r="E38" s="33"/>
      <c r="F38" s="208"/>
      <c r="H38" t="str">
        <f>IF(D38="","",DATEDIF(D38,Categories!$A$5,"Y"))</f>
        <v/>
      </c>
      <c r="I38" t="str">
        <f>IF($H38="","",IF($H39="","",IF(VLOOKUP((MIN($H38:$H39)&amp;$C38),Categories!$F:$P,10,FALSE)="","TOO YOUNG",VLOOKUP(MAX($H38:$H39)&amp;C38,Categories!$F:$P,10,FALSE))))</f>
        <v/>
      </c>
      <c r="J38" t="str">
        <f>IF($H38="","",IF($H39="","",IF(VLOOKUP((MIN($H38:$H39)&amp;$C38),Categories!$F:$P,11,FALSE)="","TOO YOUNG",VLOOKUP(MAX($H38:$H39)&amp;C38,Categories!$F:$P,11,FALSE))))</f>
        <v/>
      </c>
    </row>
    <row r="39" spans="2:10">
      <c r="B39" s="33"/>
      <c r="C39" s="209"/>
      <c r="D39" s="81"/>
      <c r="E39" s="33"/>
      <c r="F39" s="208"/>
      <c r="H39" t="str">
        <f>IF(D39="","",DATEDIF(D39,Categories!$A$5,"Y"))</f>
        <v/>
      </c>
    </row>
    <row r="40" spans="2:10">
      <c r="B40" s="33"/>
      <c r="C40" s="209"/>
      <c r="D40" s="81"/>
      <c r="E40" s="33"/>
      <c r="F40" s="208"/>
      <c r="H40" t="str">
        <f>IF(D40="","",DATEDIF(D40,Categories!$A$5,"Y"))</f>
        <v/>
      </c>
      <c r="I40" t="str">
        <f>IF($H40="","",IF($H41="","",IF(VLOOKUP((MIN($H40:$H41)&amp;$C40),Categories!$F:$P,10,FALSE)="","TOO YOUNG",VLOOKUP(MAX($H40:$H41)&amp;C40,Categories!$F:$P,10,FALSE))))</f>
        <v/>
      </c>
      <c r="J40" t="str">
        <f>IF($H40="","",IF($H41="","",IF(VLOOKUP((MIN($H40:$H41)&amp;$C40),Categories!$F:$P,11,FALSE)="","TOO YOUNG",VLOOKUP(MAX($H40:$H41)&amp;C40,Categories!$F:$P,11,FALSE))))</f>
        <v/>
      </c>
    </row>
    <row r="41" spans="2:10">
      <c r="B41" s="33"/>
      <c r="C41" s="209"/>
      <c r="D41" s="81"/>
      <c r="E41" s="33"/>
      <c r="F41" s="208"/>
      <c r="H41" t="str">
        <f>IF(D41="","",DATEDIF(D41,Categories!$A$5,"Y"))</f>
        <v/>
      </c>
    </row>
    <row r="42" spans="2:10">
      <c r="B42" s="33"/>
      <c r="C42" s="209"/>
      <c r="D42" s="81"/>
      <c r="E42" s="33"/>
      <c r="F42" s="208"/>
      <c r="H42" t="str">
        <f>IF(D42="","",DATEDIF(D42,Categories!$A$5,"Y"))</f>
        <v/>
      </c>
      <c r="I42" t="str">
        <f>IF($H42="","",IF($H43="","",IF(VLOOKUP((MIN($H42:$H43)&amp;$C42),Categories!$F:$P,10,FALSE)="","TOO YOUNG",VLOOKUP(MAX($H42:$H43)&amp;C42,Categories!$F:$P,10,FALSE))))</f>
        <v/>
      </c>
      <c r="J42" t="str">
        <f>IF($H42="","",IF($H43="","",IF(VLOOKUP((MIN($H42:$H43)&amp;$C42),Categories!$F:$P,11,FALSE)="","TOO YOUNG",VLOOKUP(MAX($H42:$H43)&amp;C42,Categories!$F:$P,11,FALSE))))</f>
        <v/>
      </c>
    </row>
    <row r="43" spans="2:10">
      <c r="B43" s="33"/>
      <c r="C43" s="209"/>
      <c r="D43" s="81"/>
      <c r="E43" s="33"/>
      <c r="F43" s="208"/>
      <c r="H43" t="str">
        <f>IF(D43="","",DATEDIF(D43,Categories!$A$5,"Y"))</f>
        <v/>
      </c>
    </row>
    <row r="44" spans="2:10">
      <c r="B44" s="33"/>
      <c r="C44" s="209"/>
      <c r="D44" s="81"/>
      <c r="E44" s="33"/>
      <c r="F44" s="208"/>
      <c r="H44" t="str">
        <f>IF(D44="","",DATEDIF(D44,Categories!$A$5,"Y"))</f>
        <v/>
      </c>
      <c r="I44" t="str">
        <f>IF($H44="","",IF($H45="","",IF(VLOOKUP((MIN($H44:$H45)&amp;$C44),Categories!$F:$P,10,FALSE)="","TOO YOUNG",VLOOKUP(MAX($H44:$H45)&amp;C44,Categories!$F:$P,10,FALSE))))</f>
        <v/>
      </c>
      <c r="J44" t="str">
        <f>IF($H44="","",IF($H45="","",IF(VLOOKUP((MIN($H44:$H45)&amp;$C44),Categories!$F:$P,11,FALSE)="","TOO YOUNG",VLOOKUP(MAX($H44:$H45)&amp;C44,Categories!$F:$P,11,FALSE))))</f>
        <v/>
      </c>
    </row>
    <row r="45" spans="2:10">
      <c r="B45" s="33"/>
      <c r="C45" s="209"/>
      <c r="D45" s="81"/>
      <c r="E45" s="33"/>
      <c r="F45" s="208"/>
      <c r="H45" t="str">
        <f>IF(D45="","",DATEDIF(D45,Categories!$A$5,"Y"))</f>
        <v/>
      </c>
    </row>
    <row r="46" spans="2:10">
      <c r="B46" s="33"/>
      <c r="C46" s="209"/>
      <c r="D46" s="81"/>
      <c r="E46" s="33"/>
      <c r="F46" s="208"/>
      <c r="H46" t="str">
        <f>IF(D46="","",DATEDIF(D46,Categories!$A$5,"Y"))</f>
        <v/>
      </c>
      <c r="I46" t="str">
        <f>IF($H46="","",IF($H47="","",IF(VLOOKUP((MIN($H46:$H47)&amp;$C46),Categories!$F:$P,10,FALSE)="","TOO YOUNG",VLOOKUP(MAX($H46:$H47)&amp;C46,Categories!$F:$P,10,FALSE))))</f>
        <v/>
      </c>
      <c r="J46" t="str">
        <f>IF($H46="","",IF($H47="","",IF(VLOOKUP((MIN($H46:$H47)&amp;$C46),Categories!$F:$P,11,FALSE)="","TOO YOUNG",VLOOKUP(MAX($H46:$H47)&amp;C46,Categories!$F:$P,11,FALSE))))</f>
        <v/>
      </c>
    </row>
    <row r="47" spans="2:10">
      <c r="B47" s="33"/>
      <c r="C47" s="209"/>
      <c r="D47" s="81"/>
      <c r="E47" s="33"/>
      <c r="F47" s="208"/>
      <c r="H47" t="str">
        <f>IF(D47="","",DATEDIF(D47,Categories!$A$5,"Y"))</f>
        <v/>
      </c>
    </row>
    <row r="48" spans="2:10">
      <c r="B48" s="33"/>
      <c r="C48" s="209"/>
      <c r="D48" s="81"/>
      <c r="E48" s="33"/>
      <c r="F48" s="208"/>
      <c r="H48" t="str">
        <f>IF(D48="","",DATEDIF(D48,Categories!$A$5,"Y"))</f>
        <v/>
      </c>
      <c r="I48" t="str">
        <f>IF($H48="","",IF($H49="","",IF(VLOOKUP((MIN($H48:$H49)&amp;$C48),Categories!$F:$P,10,FALSE)="","TOO YOUNG",VLOOKUP(MAX($H48:$H49)&amp;C48,Categories!$F:$P,10,FALSE))))</f>
        <v/>
      </c>
      <c r="J48" t="str">
        <f>IF($H48="","",IF($H49="","",IF(VLOOKUP((MIN($H48:$H49)&amp;$C48),Categories!$F:$P,11,FALSE)="","TOO YOUNG",VLOOKUP(MAX($H48:$H49)&amp;C48,Categories!$F:$P,11,FALSE))))</f>
        <v/>
      </c>
    </row>
    <row r="49" spans="2:10">
      <c r="B49" s="33"/>
      <c r="C49" s="209"/>
      <c r="D49" s="81"/>
      <c r="E49" s="33"/>
      <c r="F49" s="208"/>
      <c r="H49" t="str">
        <f>IF(D49="","",DATEDIF(D49,Categories!$A$5,"Y"))</f>
        <v/>
      </c>
    </row>
    <row r="50" spans="2:10">
      <c r="B50" s="33"/>
      <c r="C50" s="209"/>
      <c r="D50" s="81"/>
      <c r="E50" s="33"/>
      <c r="F50" s="208"/>
      <c r="H50" t="str">
        <f>IF(D50="","",DATEDIF(D50,Categories!$A$5,"Y"))</f>
        <v/>
      </c>
      <c r="I50" t="str">
        <f>IF($H50="","",IF($H51="","",IF(VLOOKUP((MIN($H50:$H51)&amp;$C50),Categories!$F:$P,10,FALSE)="","TOO YOUNG",VLOOKUP(MAX($H50:$H51)&amp;C50,Categories!$F:$P,10,FALSE))))</f>
        <v/>
      </c>
      <c r="J50" t="str">
        <f>IF($H50="","",IF($H51="","",IF(VLOOKUP((MIN($H50:$H51)&amp;$C50),Categories!$F:$P,11,FALSE)="","TOO YOUNG",VLOOKUP(MAX($H50:$H51)&amp;C50,Categories!$F:$P,11,FALSE))))</f>
        <v/>
      </c>
    </row>
    <row r="51" spans="2:10">
      <c r="B51" s="33"/>
      <c r="C51" s="209"/>
      <c r="D51" s="81"/>
      <c r="E51" s="33"/>
      <c r="F51" s="208"/>
      <c r="H51" t="str">
        <f>IF(D51="","",DATEDIF(D51,Categories!$A$5,"Y"))</f>
        <v/>
      </c>
    </row>
    <row r="52" spans="2:10">
      <c r="B52" s="33"/>
      <c r="C52" s="209"/>
      <c r="D52" s="81"/>
      <c r="E52" s="33"/>
      <c r="F52" s="208"/>
      <c r="H52" t="str">
        <f>IF(D52="","",DATEDIF(D52,Categories!$A$5,"Y"))</f>
        <v/>
      </c>
      <c r="I52" t="str">
        <f>IF($H52="","",IF($H53="","",IF(VLOOKUP((MIN($H52:$H53)&amp;$C52),Categories!$F:$P,10,FALSE)="","TOO YOUNG",VLOOKUP(MAX($H52:$H53)&amp;C52,Categories!$F:$P,10,FALSE))))</f>
        <v/>
      </c>
      <c r="J52" t="str">
        <f>IF($H52="","",IF($H53="","",IF(VLOOKUP((MIN($H52:$H53)&amp;$C52),Categories!$F:$P,11,FALSE)="","TOO YOUNG",VLOOKUP(MAX($H52:$H53)&amp;C52,Categories!$F:$P,11,FALSE))))</f>
        <v/>
      </c>
    </row>
    <row r="53" spans="2:10">
      <c r="B53" s="33"/>
      <c r="C53" s="209"/>
      <c r="D53" s="81"/>
      <c r="E53" s="33"/>
      <c r="F53" s="208"/>
      <c r="H53" t="str">
        <f>IF(D53="","",DATEDIF(D53,Categories!$A$5,"Y"))</f>
        <v/>
      </c>
    </row>
    <row r="54" spans="2:10">
      <c r="B54" s="86"/>
      <c r="C54" s="210"/>
      <c r="D54" s="87"/>
      <c r="E54" s="86"/>
      <c r="F54" s="208"/>
      <c r="H54" t="str">
        <f>IF(D54="","",DATEDIF(D54,Categories!$A$5,"Y"))</f>
        <v/>
      </c>
      <c r="I54" t="str">
        <f>IF($H54="","",IF($H55="","",IF(VLOOKUP((MIN($H54:$H55)&amp;$C54),Categories!$F:$P,10,FALSE)="","TOO YOUNG",VLOOKUP(MAX($H54:$H55)&amp;C54,Categories!$F:$P,10,FALSE))))</f>
        <v/>
      </c>
      <c r="J54" t="str">
        <f>IF($H54="","",IF($H55="","",IF(VLOOKUP((MIN($H54:$H55)&amp;$C54),Categories!$F:$P,11,FALSE)="","TOO YOUNG",VLOOKUP(MAX($H54:$H55)&amp;C54,Categories!$F:$P,11,FALSE))))</f>
        <v/>
      </c>
    </row>
    <row r="55" spans="2:10">
      <c r="B55" s="33"/>
      <c r="C55" s="210"/>
      <c r="D55" s="81"/>
      <c r="E55" s="33"/>
      <c r="F55" s="208"/>
      <c r="H55" t="str">
        <f>IF(D55="","",DATEDIF(D55,Categories!$A$5,"Y"))</f>
        <v/>
      </c>
    </row>
    <row r="56" spans="2:10">
      <c r="B56" s="33"/>
      <c r="C56" s="209"/>
      <c r="D56" s="81"/>
      <c r="E56" s="33"/>
      <c r="F56" s="208"/>
      <c r="H56" t="str">
        <f>IF(D56="","",DATEDIF(D56,Categories!$A$5,"Y"))</f>
        <v/>
      </c>
      <c r="I56" t="str">
        <f>IF($H56="","",IF($H57="","",IF(VLOOKUP((MIN($H56:$H57)&amp;$C56),Categories!$F:$P,10,FALSE)="","TOO YOUNG",VLOOKUP(MAX($H56:$H57)&amp;C56,Categories!$F:$P,10,FALSE))))</f>
        <v/>
      </c>
      <c r="J56" t="str">
        <f>IF($H56="","",IF($H57="","",IF(VLOOKUP((MIN($H56:$H57)&amp;$C56),Categories!$F:$P,11,FALSE)="","TOO YOUNG",VLOOKUP(MAX($H56:$H57)&amp;C56,Categories!$F:$P,11,FALSE))))</f>
        <v/>
      </c>
    </row>
    <row r="57" spans="2:10">
      <c r="B57" s="33"/>
      <c r="C57" s="209"/>
      <c r="D57" s="81"/>
      <c r="E57" s="33"/>
      <c r="F57" s="208"/>
      <c r="H57" t="str">
        <f>IF(D57="","",DATEDIF(D57,Categories!$A$5,"Y"))</f>
        <v/>
      </c>
    </row>
    <row r="58" spans="2:10">
      <c r="B58" s="33"/>
      <c r="C58" s="209"/>
      <c r="D58" s="85"/>
      <c r="E58" s="33"/>
      <c r="F58" s="208"/>
      <c r="H58" t="str">
        <f>IF(D58="","",DATEDIF(D58,Categories!$A$5,"Y"))</f>
        <v/>
      </c>
      <c r="I58" t="str">
        <f>IF($H58="","",IF($H59="","",IF(VLOOKUP((MIN($H58:$H59)&amp;$C58),Categories!$F:$P,10,FALSE)="","TOO YOUNG",VLOOKUP(MAX($H58:$H59)&amp;C58,Categories!$F:$P,10,FALSE))))</f>
        <v/>
      </c>
      <c r="J58" t="str">
        <f>IF($H58="","",IF($H59="","",IF(VLOOKUP((MIN($H58:$H59)&amp;$C58),Categories!$F:$P,11,FALSE)="","TOO YOUNG",VLOOKUP(MAX($H58:$H59)&amp;C58,Categories!$F:$P,11,FALSE))))</f>
        <v/>
      </c>
    </row>
    <row r="59" spans="2:10">
      <c r="B59" s="33"/>
      <c r="C59" s="209"/>
      <c r="D59" s="81"/>
      <c r="E59" s="33"/>
      <c r="F59" s="208"/>
      <c r="H59" t="str">
        <f>IF(D59="","",DATEDIF(D59,Categories!$A$5,"Y"))</f>
        <v/>
      </c>
    </row>
    <row r="60" spans="2:10">
      <c r="B60" s="33"/>
      <c r="C60" s="209"/>
      <c r="D60" s="81"/>
      <c r="E60" s="33"/>
      <c r="F60" s="208"/>
      <c r="H60" t="str">
        <f>IF(D60="","",DATEDIF(D60,Categories!$A$5,"Y"))</f>
        <v/>
      </c>
      <c r="I60" t="str">
        <f>IF($H60="","",IF($H61="","",IF(VLOOKUP((MIN($H60:$H61)&amp;$C60),Categories!$F:$P,10,FALSE)="","TOO YOUNG",VLOOKUP(MAX($H60:$H61)&amp;C60,Categories!$F:$P,10,FALSE))))</f>
        <v/>
      </c>
      <c r="J60" t="str">
        <f>IF($H60="","",IF($H61="","",IF(VLOOKUP((MIN($H60:$H61)&amp;$C60),Categories!$F:$P,11,FALSE)="","TOO YOUNG",VLOOKUP(MAX($H60:$H61)&amp;C60,Categories!$F:$P,11,FALSE))))</f>
        <v/>
      </c>
    </row>
    <row r="61" spans="2:10">
      <c r="B61" s="33"/>
      <c r="C61" s="209"/>
      <c r="D61" s="81"/>
      <c r="E61" s="33"/>
      <c r="F61" s="208"/>
      <c r="H61" t="str">
        <f>IF(D61="","",DATEDIF(D61,Categories!$A$5,"Y"))</f>
        <v/>
      </c>
    </row>
    <row r="62" spans="2:10">
      <c r="B62" s="33"/>
      <c r="C62" s="209"/>
      <c r="D62" s="81"/>
      <c r="E62" s="33"/>
      <c r="F62" s="208"/>
      <c r="H62" t="str">
        <f>IF(D62="","",DATEDIF(D62,Categories!$A$5,"Y"))</f>
        <v/>
      </c>
      <c r="I62" t="str">
        <f>IF($H62="","",IF($H63="","",IF(VLOOKUP((MIN($H62:$H63)&amp;$C62),Categories!$F:$P,10,FALSE)="","TOO YOUNG",VLOOKUP(MAX($H62:$H63)&amp;C62,Categories!$F:$P,10,FALSE))))</f>
        <v/>
      </c>
      <c r="J62" t="str">
        <f>IF($H62="","",IF($H63="","",IF(VLOOKUP((MIN($H62:$H63)&amp;$C62),Categories!$F:$P,11,FALSE)="","TOO YOUNG",VLOOKUP(MAX($H62:$H63)&amp;C62,Categories!$F:$P,11,FALSE))))</f>
        <v/>
      </c>
    </row>
    <row r="63" spans="2:10">
      <c r="B63" s="33"/>
      <c r="C63" s="209"/>
      <c r="D63" s="81"/>
      <c r="E63" s="33"/>
      <c r="F63" s="208"/>
      <c r="H63" t="str">
        <f>IF(D63="","",DATEDIF(D63,Categories!$A$5,"Y"))</f>
        <v/>
      </c>
    </row>
    <row r="64" spans="2:10">
      <c r="B64" s="33"/>
      <c r="C64" s="209"/>
      <c r="D64" s="81"/>
      <c r="E64" s="33"/>
      <c r="F64" s="208"/>
      <c r="H64" t="str">
        <f>IF(D64="","",DATEDIF(D64,Categories!$A$5,"Y"))</f>
        <v/>
      </c>
      <c r="I64" t="str">
        <f>IF($H64="","",IF($H65="","",IF(VLOOKUP((MIN($H64:$H65)&amp;$C64),Categories!$F:$P,10,FALSE)="","TOO YOUNG",VLOOKUP(MAX($H64:$H65)&amp;C64,Categories!$F:$P,10,FALSE))))</f>
        <v/>
      </c>
      <c r="J64" t="str">
        <f>IF($H64="","",IF($H65="","",IF(VLOOKUP((MIN($H64:$H65)&amp;$C64),Categories!$F:$P,11,FALSE)="","TOO YOUNG",VLOOKUP(MAX($H64:$H65)&amp;C64,Categories!$F:$P,11,FALSE))))</f>
        <v/>
      </c>
    </row>
    <row r="65" spans="2:10">
      <c r="B65" s="33"/>
      <c r="C65" s="209"/>
      <c r="D65" s="81"/>
      <c r="E65" s="33"/>
      <c r="F65" s="208"/>
      <c r="H65" t="str">
        <f>IF(D65="","",DATEDIF(D65,Categories!$A$5,"Y"))</f>
        <v/>
      </c>
    </row>
    <row r="66" spans="2:10">
      <c r="B66" s="33"/>
      <c r="C66" s="209"/>
      <c r="D66" s="81"/>
      <c r="E66" s="33"/>
      <c r="F66" s="208"/>
      <c r="H66" t="str">
        <f>IF(D66="","",DATEDIF(D66,Categories!$A$5,"Y"))</f>
        <v/>
      </c>
      <c r="I66" t="str">
        <f>IF($H66="","",IF($H67="","",IF(VLOOKUP((MIN($H66:$H67)&amp;$C66),Categories!$F:$P,10,FALSE)="","TOO YOUNG",VLOOKUP(MAX($H66:$H67)&amp;C66,Categories!$F:$P,10,FALSE))))</f>
        <v/>
      </c>
      <c r="J66" t="str">
        <f>IF($H66="","",IF($H67="","",IF(VLOOKUP((MIN($H66:$H67)&amp;$C66),Categories!$F:$P,11,FALSE)="","TOO YOUNG",VLOOKUP(MAX($H66:$H67)&amp;C66,Categories!$F:$P,11,FALSE))))</f>
        <v/>
      </c>
    </row>
    <row r="67" spans="2:10">
      <c r="B67" s="33"/>
      <c r="C67" s="209"/>
      <c r="D67" s="85"/>
      <c r="E67" s="33"/>
      <c r="F67" s="208"/>
      <c r="H67" t="str">
        <f>IF(D67="","",DATEDIF(D67,Categories!$A$5,"Y"))</f>
        <v/>
      </c>
    </row>
    <row r="68" spans="2:10">
      <c r="B68" s="33"/>
      <c r="C68" s="209"/>
      <c r="D68" s="81"/>
      <c r="E68" s="33"/>
      <c r="F68" s="208"/>
      <c r="H68" t="str">
        <f>IF(D68="","",DATEDIF(D68,Categories!$A$5,"Y"))</f>
        <v/>
      </c>
      <c r="I68" t="str">
        <f>IF($H68="","",IF($H69="","",IF(VLOOKUP((MIN($H68:$H69)&amp;$C68),Categories!$F:$P,10,FALSE)="","TOO YOUNG",VLOOKUP(MAX($H68:$H69)&amp;C68,Categories!$F:$P,10,FALSE))))</f>
        <v/>
      </c>
      <c r="J68" t="str">
        <f>IF($H68="","",IF($H69="","",IF(VLOOKUP((MIN($H68:$H69)&amp;$C68),Categories!$F:$P,11,FALSE)="","TOO YOUNG",VLOOKUP(MAX($H68:$H69)&amp;C68,Categories!$F:$P,11,FALSE))))</f>
        <v/>
      </c>
    </row>
    <row r="69" spans="2:10">
      <c r="B69" s="33"/>
      <c r="C69" s="209"/>
      <c r="D69" s="81"/>
      <c r="E69" s="33"/>
      <c r="F69" s="208"/>
      <c r="H69" t="str">
        <f>IF(D69="","",DATEDIF(D69,Categories!$A$5,"Y"))</f>
        <v/>
      </c>
    </row>
    <row r="70" spans="2:10">
      <c r="B70" s="33"/>
      <c r="C70" s="209"/>
      <c r="D70" s="81"/>
      <c r="E70" s="33"/>
      <c r="F70" s="208"/>
      <c r="H70" t="str">
        <f>IF(D70="","",DATEDIF(D70,Categories!$A$5,"Y"))</f>
        <v/>
      </c>
      <c r="I70" t="str">
        <f>IF($H70="","",IF($H71="","",IF(VLOOKUP((MIN($H70:$H71)&amp;$C70),Categories!$F:$P,10,FALSE)="","TOO YOUNG",VLOOKUP(MAX($H70:$H71)&amp;C70,Categories!$F:$P,10,FALSE))))</f>
        <v/>
      </c>
      <c r="J70" t="str">
        <f>IF($H70="","",IF($H71="","",IF(VLOOKUP((MIN($H70:$H71)&amp;$C70),Categories!$F:$P,11,FALSE)="","TOO YOUNG",VLOOKUP(MAX($H70:$H71)&amp;C70,Categories!$F:$P,11,FALSE))))</f>
        <v/>
      </c>
    </row>
    <row r="71" spans="2:10">
      <c r="B71" s="33"/>
      <c r="C71" s="209"/>
      <c r="D71" s="81"/>
      <c r="E71" s="33"/>
      <c r="F71" s="208"/>
      <c r="H71" t="str">
        <f>IF(D71="","",DATEDIF(D71,Categories!$A$5,"Y"))</f>
        <v/>
      </c>
    </row>
    <row r="72" spans="2:10">
      <c r="B72" s="33"/>
      <c r="C72" s="209"/>
      <c r="D72" s="81"/>
      <c r="E72" s="33"/>
      <c r="F72" s="208"/>
      <c r="H72" t="str">
        <f>IF(D72="","",DATEDIF(D72,Categories!$A$5,"Y"))</f>
        <v/>
      </c>
      <c r="I72" t="str">
        <f>IF($H72="","",IF($H73="","",IF(VLOOKUP((MIN($H72:$H73)&amp;$C72),Categories!$F:$P,10,FALSE)="","TOO YOUNG",VLOOKUP(MAX($H72:$H73)&amp;C72,Categories!$F:$P,10,FALSE))))</f>
        <v/>
      </c>
      <c r="J72" t="str">
        <f>IF($H72="","",IF($H73="","",IF(VLOOKUP((MIN($H72:$H73)&amp;$C72),Categories!$F:$P,11,FALSE)="","TOO YOUNG",VLOOKUP(MAX($H72:$H73)&amp;C72,Categories!$F:$P,11,FALSE))))</f>
        <v/>
      </c>
    </row>
    <row r="73" spans="2:10">
      <c r="B73" s="33"/>
      <c r="C73" s="209"/>
      <c r="D73" s="81"/>
      <c r="E73" s="33"/>
      <c r="F73" s="208"/>
      <c r="H73" t="str">
        <f>IF(D73="","",DATEDIF(D73,Categories!$A$5,"Y"))</f>
        <v/>
      </c>
    </row>
    <row r="74" spans="2:10">
      <c r="B74" s="33"/>
      <c r="C74" s="209"/>
      <c r="D74" s="81"/>
      <c r="E74" s="33"/>
      <c r="F74" s="208"/>
      <c r="H74" t="str">
        <f>IF(D74="","",DATEDIF(D74,Categories!$A$5,"Y"))</f>
        <v/>
      </c>
      <c r="I74" t="str">
        <f>IF($H74="","",IF($H75="","",IF(VLOOKUP((MIN($H74:$H75)&amp;$C74),Categories!$F:$P,10,FALSE)="","TOO YOUNG",VLOOKUP(MAX($H74:$H75)&amp;C74,Categories!$F:$P,10,FALSE))))</f>
        <v/>
      </c>
      <c r="J74" t="str">
        <f>IF($H74="","",IF($H75="","",IF(VLOOKUP((MIN($H74:$H75)&amp;$C74),Categories!$F:$P,11,FALSE)="","TOO YOUNG",VLOOKUP(MAX($H74:$H75)&amp;C74,Categories!$F:$P,11,FALSE))))</f>
        <v/>
      </c>
    </row>
    <row r="75" spans="2:10">
      <c r="B75" s="33"/>
      <c r="C75" s="209"/>
      <c r="D75" s="81"/>
      <c r="E75" s="33"/>
      <c r="F75" s="208"/>
      <c r="H75" t="str">
        <f>IF(D75="","",DATEDIF(D75,Categories!$A$5,"Y"))</f>
        <v/>
      </c>
    </row>
    <row r="76" spans="2:10">
      <c r="B76" s="33"/>
      <c r="C76" s="209"/>
      <c r="D76" s="81"/>
      <c r="E76" s="33"/>
      <c r="F76" s="208"/>
      <c r="H76" t="str">
        <f>IF(D76="","",DATEDIF(D76,Categories!$A$5,"Y"))</f>
        <v/>
      </c>
      <c r="I76" t="str">
        <f>IF($H76="","",IF($H77="","",IF(VLOOKUP((MIN($H76:$H77)&amp;$C76),Categories!$F:$P,10,FALSE)="","TOO YOUNG",VLOOKUP(MAX($H76:$H77)&amp;C76,Categories!$F:$P,10,FALSE))))</f>
        <v/>
      </c>
      <c r="J76" t="str">
        <f>IF($H76="","",IF($H77="","",IF(VLOOKUP((MIN($H76:$H77)&amp;$C76),Categories!$F:$P,11,FALSE)="","TOO YOUNG",VLOOKUP(MAX($H76:$H77)&amp;C76,Categories!$F:$P,11,FALSE))))</f>
        <v/>
      </c>
    </row>
    <row r="77" spans="2:10">
      <c r="B77" s="33"/>
      <c r="C77" s="209"/>
      <c r="D77" s="81"/>
      <c r="E77" s="33"/>
      <c r="F77" s="208"/>
      <c r="H77" t="str">
        <f>IF(D77="","",DATEDIF(D77,Categories!$A$5,"Y"))</f>
        <v/>
      </c>
    </row>
    <row r="78" spans="2:10">
      <c r="B78" s="33"/>
      <c r="C78" s="209"/>
      <c r="D78" s="81"/>
      <c r="E78" s="33"/>
      <c r="F78" s="208"/>
      <c r="H78" t="str">
        <f>IF(D78="","",DATEDIF(D78,Categories!$A$5,"Y"))</f>
        <v/>
      </c>
      <c r="I78" t="str">
        <f>IF($H78="","",IF($H79="","",IF(VLOOKUP((MIN($H78:$H79)&amp;$C78),Categories!$F:$P,10,FALSE)="","TOO YOUNG",VLOOKUP(MAX($H78:$H79)&amp;C78,Categories!$F:$P,10,FALSE))))</f>
        <v/>
      </c>
      <c r="J78" t="str">
        <f>IF($H78="","",IF($H79="","",IF(VLOOKUP((MIN($H78:$H79)&amp;$C78),Categories!$F:$P,11,FALSE)="","TOO YOUNG",VLOOKUP(MAX($H78:$H79)&amp;C78,Categories!$F:$P,11,FALSE))))</f>
        <v/>
      </c>
    </row>
    <row r="79" spans="2:10">
      <c r="B79" s="33"/>
      <c r="C79" s="209"/>
      <c r="D79" s="85"/>
      <c r="E79" s="33"/>
      <c r="F79" s="208"/>
      <c r="H79" t="str">
        <f>IF(D79="","",DATEDIF(D79,Categories!$A$5,"Y"))</f>
        <v/>
      </c>
    </row>
    <row r="80" spans="2:10">
      <c r="B80" s="33"/>
      <c r="C80" s="209"/>
      <c r="D80" s="81"/>
      <c r="E80" s="33"/>
      <c r="F80" s="208"/>
      <c r="H80" t="str">
        <f>IF(D80="","",DATEDIF(D80,Categories!$A$5,"Y"))</f>
        <v/>
      </c>
      <c r="I80" t="str">
        <f>IF($H80="","",IF($H81="","",IF(VLOOKUP((MIN($H80:$H81)&amp;$C80),Categories!$F:$P,10,FALSE)="","TOO YOUNG",VLOOKUP(MAX($H80:$H81)&amp;C80,Categories!$F:$P,10,FALSE))))</f>
        <v/>
      </c>
      <c r="J80" t="str">
        <f>IF($H80="","",IF($H81="","",IF(VLOOKUP((MIN($H80:$H81)&amp;$C80),Categories!$F:$P,11,FALSE)="","TOO YOUNG",VLOOKUP(MAX($H80:$H81)&amp;C80,Categories!$F:$P,11,FALSE))))</f>
        <v/>
      </c>
    </row>
    <row r="81" spans="2:10">
      <c r="B81" s="33"/>
      <c r="C81" s="209"/>
      <c r="D81" s="85"/>
      <c r="E81" s="33"/>
      <c r="F81" s="208"/>
      <c r="H81" t="str">
        <f>IF(D81="","",DATEDIF(D81,Categories!$A$5,"Y"))</f>
        <v/>
      </c>
    </row>
    <row r="82" spans="2:10">
      <c r="B82" s="33"/>
      <c r="C82" s="209"/>
      <c r="D82" s="81"/>
      <c r="E82" s="33"/>
      <c r="F82" s="208"/>
      <c r="H82" t="str">
        <f>IF(D82="","",DATEDIF(D82,Categories!$A$5,"Y"))</f>
        <v/>
      </c>
      <c r="I82" t="str">
        <f>IF($H82="","",IF($H83="","",IF(VLOOKUP((MIN($H82:$H83)&amp;$C82),Categories!$F:$P,10,FALSE)="","TOO YOUNG",VLOOKUP(MAX($H82:$H83)&amp;C82,Categories!$F:$P,10,FALSE))))</f>
        <v/>
      </c>
      <c r="J82" t="str">
        <f>IF($H82="","",IF($H83="","",IF(VLOOKUP((MIN($H82:$H83)&amp;$C82),Categories!$F:$P,11,FALSE)="","TOO YOUNG",VLOOKUP(MAX($H82:$H83)&amp;C82,Categories!$F:$P,11,FALSE))))</f>
        <v/>
      </c>
    </row>
    <row r="83" spans="2:10">
      <c r="B83" s="33"/>
      <c r="C83" s="209"/>
      <c r="D83" s="85"/>
      <c r="E83" s="33"/>
      <c r="F83" s="208"/>
      <c r="H83" t="str">
        <f>IF(D83="","",DATEDIF(D83,Categories!$A$5,"Y"))</f>
        <v/>
      </c>
    </row>
    <row r="84" spans="2:10">
      <c r="B84" s="33"/>
      <c r="C84" s="209"/>
      <c r="D84" s="81"/>
      <c r="E84" s="33"/>
      <c r="F84" s="208"/>
      <c r="H84" t="str">
        <f>IF(D84="","",DATEDIF(D84,Categories!$A$5,"Y"))</f>
        <v/>
      </c>
      <c r="I84" t="str">
        <f>IF($H84="","",IF($H85="","",IF(VLOOKUP((MIN($H84:$H85)&amp;$C84),Categories!$F:$P,10,FALSE)="","TOO YOUNG",VLOOKUP(MAX($H84:$H85)&amp;C84,Categories!$F:$P,10,FALSE))))</f>
        <v/>
      </c>
      <c r="J84" t="str">
        <f>IF($H84="","",IF($H85="","",IF(VLOOKUP((MIN($H84:$H85)&amp;$C84),Categories!$F:$P,11,FALSE)="","TOO YOUNG",VLOOKUP(MAX($H84:$H85)&amp;C84,Categories!$F:$P,11,FALSE))))</f>
        <v/>
      </c>
    </row>
    <row r="85" spans="2:10">
      <c r="B85" s="33"/>
      <c r="C85" s="209"/>
      <c r="D85" s="81"/>
      <c r="E85" s="33"/>
      <c r="F85" s="208"/>
      <c r="H85" t="str">
        <f>IF(D85="","",DATEDIF(D85,Categories!$A$5,"Y"))</f>
        <v/>
      </c>
    </row>
    <row r="86" spans="2:10">
      <c r="B86" s="33"/>
      <c r="C86" s="209"/>
      <c r="D86" s="81"/>
      <c r="E86" s="33"/>
      <c r="F86" s="208"/>
      <c r="H86" t="str">
        <f>IF(D86="","",DATEDIF(D86,Categories!$A$5,"Y"))</f>
        <v/>
      </c>
      <c r="I86" t="str">
        <f>IF($H86="","",IF($H87="","",IF(VLOOKUP((MIN($H86:$H87)&amp;$C86),Categories!$F:$P,10,FALSE)="","TOO YOUNG",VLOOKUP(MAX($H86:$H87)&amp;C86,Categories!$F:$P,10,FALSE))))</f>
        <v/>
      </c>
      <c r="J86" t="str">
        <f>IF($H86="","",IF($H87="","",IF(VLOOKUP((MIN($H86:$H87)&amp;$C86),Categories!$F:$P,11,FALSE)="","TOO YOUNG",VLOOKUP(MAX($H86:$H87)&amp;C86,Categories!$F:$P,11,FALSE))))</f>
        <v/>
      </c>
    </row>
    <row r="87" spans="2:10">
      <c r="B87" s="33"/>
      <c r="C87" s="209"/>
      <c r="D87" s="81"/>
      <c r="E87" s="33"/>
      <c r="F87" s="208"/>
      <c r="H87" t="str">
        <f>IF(D87="","",DATEDIF(D87,Categories!$A$5,"Y"))</f>
        <v/>
      </c>
    </row>
    <row r="88" spans="2:10">
      <c r="B88" s="33"/>
      <c r="C88" s="209"/>
      <c r="D88" s="81"/>
      <c r="E88" s="33"/>
      <c r="F88" s="208"/>
      <c r="H88" t="str">
        <f>IF(D88="","",DATEDIF(D88,Categories!$A$5,"Y"))</f>
        <v/>
      </c>
      <c r="I88" t="str">
        <f>IF($H88="","",IF($H89="","",IF(VLOOKUP((MIN($H88:$H89)&amp;$C88),Categories!$F:$P,10,FALSE)="","TOO YOUNG",VLOOKUP(MAX($H88:$H89)&amp;C88,Categories!$F:$P,10,FALSE))))</f>
        <v/>
      </c>
      <c r="J88" t="str">
        <f>IF($H88="","",IF($H89="","",IF(VLOOKUP((MIN($H88:$H89)&amp;$C88),Categories!$F:$P,11,FALSE)="","TOO YOUNG",VLOOKUP(MAX($H88:$H89)&amp;C88,Categories!$F:$P,11,FALSE))))</f>
        <v/>
      </c>
    </row>
    <row r="89" spans="2:10">
      <c r="B89" s="33"/>
      <c r="C89" s="209"/>
      <c r="D89" s="81"/>
      <c r="E89" s="33"/>
      <c r="F89" s="208"/>
      <c r="H89" t="str">
        <f>IF(D89="","",DATEDIF(D89,Categories!$A$5,"Y"))</f>
        <v/>
      </c>
    </row>
    <row r="90" spans="2:10">
      <c r="B90" s="33"/>
      <c r="C90" s="209"/>
      <c r="D90" s="81"/>
      <c r="E90" s="33"/>
      <c r="F90" s="208"/>
      <c r="H90" t="str">
        <f>IF(D90="","",DATEDIF(D90,Categories!$A$5,"Y"))</f>
        <v/>
      </c>
      <c r="I90" t="str">
        <f>IF($H90="","",IF($H91="","",IF(VLOOKUP((MIN($H90:$H91)&amp;$C90),Categories!$F:$P,10,FALSE)="","TOO YOUNG",VLOOKUP(MAX($H90:$H91)&amp;C90,Categories!$F:$P,10,FALSE))))</f>
        <v/>
      </c>
      <c r="J90" t="str">
        <f>IF($H90="","",IF($H91="","",IF(VLOOKUP((MIN($H90:$H91)&amp;$C90),Categories!$F:$P,11,FALSE)="","TOO YOUNG",VLOOKUP(MAX($H90:$H91)&amp;C90,Categories!$F:$P,11,FALSE))))</f>
        <v/>
      </c>
    </row>
    <row r="91" spans="2:10">
      <c r="B91" s="33"/>
      <c r="C91" s="209"/>
      <c r="D91" s="85"/>
      <c r="E91" s="33"/>
      <c r="F91" s="208"/>
      <c r="H91" t="str">
        <f>IF(D91="","",DATEDIF(D91,Categories!$A$5,"Y"))</f>
        <v/>
      </c>
    </row>
    <row r="92" spans="2:10">
      <c r="B92" s="33"/>
      <c r="C92" s="209"/>
      <c r="D92" s="81"/>
      <c r="E92" s="33"/>
      <c r="F92" s="208"/>
      <c r="H92" t="str">
        <f>IF(D92="","",DATEDIF(D92,Categories!$A$5,"Y"))</f>
        <v/>
      </c>
      <c r="I92" t="str">
        <f>IF($H92="","",IF($H93="","",IF(VLOOKUP((MIN($H92:$H93)&amp;$C92),Categories!$F:$P,10,FALSE)="","TOO YOUNG",VLOOKUP(MAX($H92:$H93)&amp;C92,Categories!$F:$P,10,FALSE))))</f>
        <v/>
      </c>
      <c r="J92" t="str">
        <f>IF($H92="","",IF($H93="","",IF(VLOOKUP((MIN($H92:$H93)&amp;$C92),Categories!$F:$P,11,FALSE)="","TOO YOUNG",VLOOKUP(MAX($H92:$H93)&amp;C92,Categories!$F:$P,11,FALSE))))</f>
        <v/>
      </c>
    </row>
    <row r="93" spans="2:10">
      <c r="B93" s="33"/>
      <c r="C93" s="209"/>
      <c r="D93" s="81"/>
      <c r="E93" s="33"/>
      <c r="F93" s="208"/>
      <c r="H93" t="str">
        <f>IF(D93="","",DATEDIF(D93,Categories!$A$5,"Y"))</f>
        <v/>
      </c>
    </row>
    <row r="94" spans="2:10">
      <c r="B94" s="33"/>
      <c r="C94" s="209"/>
      <c r="D94" s="85"/>
      <c r="E94" s="33"/>
      <c r="F94" s="208"/>
      <c r="H94" t="str">
        <f>IF(D94="","",DATEDIF(D94,Categories!$A$5,"Y"))</f>
        <v/>
      </c>
      <c r="I94" t="str">
        <f>IF($H94="","",IF($H95="","",IF(VLOOKUP((MIN($H94:$H95)&amp;$C94),Categories!$F:$P,10,FALSE)="","TOO YOUNG",VLOOKUP(MAX($H94:$H95)&amp;C94,Categories!$F:$P,10,FALSE))))</f>
        <v/>
      </c>
      <c r="J94" t="str">
        <f>IF($H94="","",IF($H95="","",IF(VLOOKUP((MIN($H94:$H95)&amp;$C94),Categories!$F:$P,11,FALSE)="","TOO YOUNG",VLOOKUP(MAX($H94:$H95)&amp;C94,Categories!$F:$P,11,FALSE))))</f>
        <v/>
      </c>
    </row>
    <row r="95" spans="2:10">
      <c r="B95" s="33"/>
      <c r="C95" s="209"/>
      <c r="D95" s="81"/>
      <c r="E95" s="33"/>
      <c r="F95" s="208"/>
      <c r="H95" t="str">
        <f>IF(D95="","",DATEDIF(D95,Categories!$A$5,"Y"))</f>
        <v/>
      </c>
    </row>
    <row r="96" spans="2:10">
      <c r="B96" s="33"/>
      <c r="C96" s="209"/>
      <c r="D96" s="81"/>
      <c r="E96" s="33"/>
      <c r="F96" s="208"/>
      <c r="H96" t="str">
        <f>IF(D96="","",DATEDIF(D96,Categories!$A$5,"Y"))</f>
        <v/>
      </c>
      <c r="I96" t="str">
        <f>IF($H96="","",IF($H97="","",IF(VLOOKUP((MIN($H96:$H97)&amp;$C96),Categories!$F:$P,10,FALSE)="","TOO YOUNG",VLOOKUP(MAX($H96:$H97)&amp;C96,Categories!$F:$P,10,FALSE))))</f>
        <v/>
      </c>
      <c r="J96" t="str">
        <f>IF($H96="","",IF($H97="","",IF(VLOOKUP((MIN($H96:$H97)&amp;$C96),Categories!$F:$P,11,FALSE)="","TOO YOUNG",VLOOKUP(MAX($H96:$H97)&amp;C96,Categories!$F:$P,11,FALSE))))</f>
        <v/>
      </c>
    </row>
    <row r="97" spans="2:10">
      <c r="B97" s="33"/>
      <c r="C97" s="209"/>
      <c r="D97" s="81"/>
      <c r="E97" s="33"/>
      <c r="F97" s="208"/>
      <c r="H97" t="str">
        <f>IF(D97="","",DATEDIF(D97,Categories!$A$5,"Y"))</f>
        <v/>
      </c>
    </row>
    <row r="98" spans="2:10">
      <c r="B98" s="33"/>
      <c r="C98" s="209"/>
      <c r="D98" s="81"/>
      <c r="E98" s="33"/>
      <c r="F98" s="208"/>
      <c r="H98" t="str">
        <f>IF(D98="","",DATEDIF(D98,Categories!$A$5,"Y"))</f>
        <v/>
      </c>
      <c r="I98" t="str">
        <f>IF($H98="","",IF($H99="","",IF(VLOOKUP((MIN($H98:$H99)&amp;$C98),Categories!$F:$P,10,FALSE)="","TOO YOUNG",VLOOKUP(MAX($H98:$H99)&amp;C98,Categories!$F:$P,10,FALSE))))</f>
        <v/>
      </c>
      <c r="J98" t="str">
        <f>IF($H98="","",IF($H99="","",IF(VLOOKUP((MIN($H98:$H99)&amp;$C98),Categories!$F:$P,11,FALSE)="","TOO YOUNG",VLOOKUP(MAX($H98:$H99)&amp;C98,Categories!$F:$P,11,FALSE))))</f>
        <v/>
      </c>
    </row>
    <row r="99" spans="2:10">
      <c r="B99" s="33"/>
      <c r="C99" s="209"/>
      <c r="D99" s="81"/>
      <c r="E99" s="33"/>
      <c r="F99" s="208"/>
      <c r="H99" t="str">
        <f>IF(D99="","",DATEDIF(D99,Categories!$A$5,"Y"))</f>
        <v/>
      </c>
    </row>
    <row r="100" spans="2:10">
      <c r="B100" s="33"/>
      <c r="C100" s="209"/>
      <c r="D100" s="81"/>
      <c r="E100" s="33"/>
      <c r="F100" s="208"/>
      <c r="H100" t="str">
        <f>IF(D100="","",DATEDIF(D100,Categories!$A$5,"Y"))</f>
        <v/>
      </c>
      <c r="I100" t="str">
        <f>IF($H100="","",IF($H101="","",IF(VLOOKUP((MIN($H100:$H101)&amp;$C100),Categories!$F:$P,10,FALSE)="","TOO YOUNG",VLOOKUP(MAX($H100:$H101)&amp;C100,Categories!$F:$P,10,FALSE))))</f>
        <v/>
      </c>
      <c r="J100" t="str">
        <f>IF($H100="","",IF($H101="","",IF(VLOOKUP((MIN($H100:$H101)&amp;$C100),Categories!$F:$P,11,FALSE)="","TOO YOUNG",VLOOKUP(MAX($H100:$H101)&amp;C100,Categories!$F:$P,11,FALSE))))</f>
        <v/>
      </c>
    </row>
    <row r="101" spans="2:10">
      <c r="B101" s="33"/>
      <c r="C101" s="209"/>
      <c r="D101" s="81"/>
      <c r="E101" s="33"/>
      <c r="F101" s="208"/>
      <c r="H101" t="str">
        <f>IF(D101="","",DATEDIF(D101,Categories!$A$5,"Y"))</f>
        <v/>
      </c>
    </row>
    <row r="102" spans="2:10">
      <c r="B102" s="33"/>
      <c r="C102" s="209"/>
      <c r="D102" s="81"/>
      <c r="E102" s="33"/>
      <c r="F102" s="208"/>
      <c r="H102" t="str">
        <f>IF(D102="","",DATEDIF(D102,Categories!$A$5,"Y"))</f>
        <v/>
      </c>
      <c r="I102" t="str">
        <f>IF($H102="","",IF($H103="","",IF(VLOOKUP((MIN($H102:$H103)&amp;$C102),Categories!$F:$P,10,FALSE)="","TOO YOUNG",VLOOKUP(MAX($H102:$H103)&amp;C102,Categories!$F:$P,10,FALSE))))</f>
        <v/>
      </c>
      <c r="J102" t="str">
        <f>IF($H102="","",IF($H103="","",IF(VLOOKUP((MIN($H102:$H103)&amp;$C102),Categories!$F:$P,11,FALSE)="","TOO YOUNG",VLOOKUP(MAX($H102:$H103)&amp;C102,Categories!$F:$P,11,FALSE))))</f>
        <v/>
      </c>
    </row>
    <row r="103" spans="2:10">
      <c r="B103" s="33"/>
      <c r="C103" s="209"/>
      <c r="D103" s="81"/>
      <c r="E103" s="33"/>
      <c r="F103" s="208"/>
      <c r="H103" t="str">
        <f>IF(D103="","",DATEDIF(D103,Categories!$A$5,"Y"))</f>
        <v/>
      </c>
    </row>
    <row r="104" spans="2:10">
      <c r="B104" s="33"/>
      <c r="C104" s="209"/>
      <c r="D104" s="81"/>
      <c r="E104" s="33"/>
      <c r="F104" s="208"/>
      <c r="H104" t="str">
        <f>IF(D104="","",DATEDIF(D104,Categories!$A$5,"Y"))</f>
        <v/>
      </c>
      <c r="I104" t="str">
        <f>IF($H104="","",IF($H105="","",IF(VLOOKUP((MIN($H104:$H105)&amp;$C104),Categories!$F:$P,10,FALSE)="","TOO YOUNG",VLOOKUP(MAX($H104:$H105)&amp;C104,Categories!$F:$P,10,FALSE))))</f>
        <v/>
      </c>
      <c r="J104" t="str">
        <f>IF($H104="","",IF($H105="","",IF(VLOOKUP((MIN($H104:$H105)&amp;$C104),Categories!$F:$P,11,FALSE)="","TOO YOUNG",VLOOKUP(MAX($H104:$H105)&amp;C104,Categories!$F:$P,11,FALSE))))</f>
        <v/>
      </c>
    </row>
    <row r="105" spans="2:10">
      <c r="B105" s="33"/>
      <c r="C105" s="209"/>
      <c r="D105" s="33"/>
      <c r="E105" s="33"/>
      <c r="F105" s="208"/>
      <c r="H105" t="str">
        <f>IF(D105="","",DATEDIF(D105,Categories!$A$5,"Y"))</f>
        <v/>
      </c>
    </row>
    <row r="106" spans="2:10">
      <c r="B106" s="33"/>
      <c r="C106" s="209"/>
      <c r="D106" s="33"/>
      <c r="E106" s="33"/>
      <c r="F106" s="208"/>
      <c r="H106" t="str">
        <f>IF(D106="","",DATEDIF(D106,Categories!$A$5,"Y"))</f>
        <v/>
      </c>
      <c r="I106" t="str">
        <f>IF($H106="","",IF($H107="","",IF(VLOOKUP((MIN($H106:$H107)&amp;$C106),Categories!$F:$P,10,FALSE)="","TOO YOUNG",VLOOKUP(MAX($H106:$H107)&amp;C106,Categories!$F:$P,10,FALSE))))</f>
        <v/>
      </c>
      <c r="J106" t="str">
        <f>IF($H106="","",IF($H107="","",IF(VLOOKUP((MIN($H106:$H107)&amp;$C106),Categories!$F:$P,11,FALSE)="","TOO YOUNG",VLOOKUP(MAX($H106:$H107)&amp;C106,Categories!$F:$P,11,FALSE))))</f>
        <v/>
      </c>
    </row>
    <row r="107" spans="2:10">
      <c r="B107" s="33"/>
      <c r="C107" s="209"/>
      <c r="D107" s="33"/>
      <c r="E107" s="33"/>
      <c r="F107" s="208"/>
      <c r="H107" t="str">
        <f>IF(D107="","",DATEDIF(D107,Categories!$A$5,"Y"))</f>
        <v/>
      </c>
    </row>
    <row r="108" spans="2:10">
      <c r="B108" s="33"/>
      <c r="C108" s="209"/>
      <c r="D108" s="89"/>
      <c r="E108" s="33"/>
      <c r="F108" s="208"/>
      <c r="H108" t="str">
        <f>IF(D108="","",DATEDIF(D108,Categories!$A$5,"Y"))</f>
        <v/>
      </c>
      <c r="I108" t="str">
        <f>IF($H108="","",IF($H109="","",IF(VLOOKUP((MIN($H108:$H109)&amp;$C108),Categories!$F:$P,10,FALSE)="","TOO YOUNG",VLOOKUP(MAX($H108:$H109)&amp;C108,Categories!$F:$P,10,FALSE))))</f>
        <v/>
      </c>
      <c r="J108" t="str">
        <f>IF($H108="","",IF($H109="","",IF(VLOOKUP((MIN($H108:$H109)&amp;$C108),Categories!$F:$P,11,FALSE)="","TOO YOUNG",VLOOKUP(MAX($H108:$H109)&amp;C108,Categories!$F:$P,11,FALSE))))</f>
        <v/>
      </c>
    </row>
    <row r="109" spans="2:10">
      <c r="B109" s="33"/>
      <c r="C109" s="209"/>
      <c r="D109" s="89"/>
      <c r="E109" s="33"/>
      <c r="F109" s="208"/>
      <c r="H109" t="str">
        <f>IF(D109="","",DATEDIF(D109,Categories!$A$5,"Y"))</f>
        <v/>
      </c>
    </row>
    <row r="110" spans="2:10">
      <c r="D110" s="2"/>
    </row>
    <row r="115" spans="4:4">
      <c r="D115" s="2"/>
    </row>
    <row r="136" spans="3:4">
      <c r="C136" s="2"/>
    </row>
    <row r="137" spans="3:4">
      <c r="C137" s="2"/>
    </row>
    <row r="139" spans="3:4">
      <c r="D139" s="2"/>
    </row>
    <row r="140" spans="3:4">
      <c r="C140" s="2"/>
    </row>
    <row r="142" spans="3:4">
      <c r="C142" s="2"/>
    </row>
    <row r="145" spans="3:4">
      <c r="C145" s="2"/>
    </row>
    <row r="146" spans="3:4">
      <c r="C146" s="2"/>
    </row>
    <row r="147" spans="3:4">
      <c r="C147" s="2"/>
    </row>
    <row r="148" spans="3:4">
      <c r="C148" s="2"/>
      <c r="D148" s="2"/>
    </row>
    <row r="168" spans="4:4">
      <c r="D168" s="2"/>
    </row>
    <row r="170" spans="4:4">
      <c r="D170" s="2"/>
    </row>
    <row r="172" spans="4:4">
      <c r="D172" s="2"/>
    </row>
    <row r="174" spans="4:4">
      <c r="D174" s="2"/>
    </row>
    <row r="178" spans="4:4">
      <c r="D178" s="2"/>
    </row>
    <row r="183" spans="4:4">
      <c r="D183" s="2"/>
    </row>
    <row r="189" spans="4:4">
      <c r="D189" s="2"/>
    </row>
    <row r="192" spans="4:4">
      <c r="D192" s="2"/>
    </row>
    <row r="200" spans="4:4">
      <c r="D200" s="2"/>
    </row>
    <row r="206" spans="4:4">
      <c r="D206" s="2"/>
    </row>
  </sheetData>
  <sheetProtection algorithmName="SHA-512" hashValue="ux/BKsJTZ9SM1cMo2ULf7C7jJUo9/KF9WvrnO0s63Sh+6K67VqkshnpBpc8Wuq1TdDufraSaZIoCmxaW0m+DWQ==" saltValue="9kq6K8zz3JSGrsEnf1FdbQ==" spinCount="100000" sheet="1" objects="1" scenarios="1" selectLockedCells="1"/>
  <mergeCells count="104">
    <mergeCell ref="B2:F2"/>
    <mergeCell ref="B3:F3"/>
    <mergeCell ref="B5:F5"/>
    <mergeCell ref="B6:F6"/>
    <mergeCell ref="C10:C11"/>
    <mergeCell ref="C12:C13"/>
    <mergeCell ref="F10:F11"/>
    <mergeCell ref="F12:F13"/>
    <mergeCell ref="C26:C27"/>
    <mergeCell ref="F26:F27"/>
    <mergeCell ref="C28:C29"/>
    <mergeCell ref="C30:C31"/>
    <mergeCell ref="C32:C33"/>
    <mergeCell ref="C34:C35"/>
    <mergeCell ref="C36:C37"/>
    <mergeCell ref="C14:C15"/>
    <mergeCell ref="C16:C17"/>
    <mergeCell ref="C18:C19"/>
    <mergeCell ref="C20:C21"/>
    <mergeCell ref="C22:C23"/>
    <mergeCell ref="C24:C25"/>
    <mergeCell ref="C50:C51"/>
    <mergeCell ref="C52:C53"/>
    <mergeCell ref="C54:C55"/>
    <mergeCell ref="C56:C57"/>
    <mergeCell ref="C58:C59"/>
    <mergeCell ref="C60:C61"/>
    <mergeCell ref="C38:C39"/>
    <mergeCell ref="C40:C41"/>
    <mergeCell ref="C42:C43"/>
    <mergeCell ref="C44:C45"/>
    <mergeCell ref="C46:C47"/>
    <mergeCell ref="C48:C49"/>
    <mergeCell ref="C74:C75"/>
    <mergeCell ref="C76:C77"/>
    <mergeCell ref="C78:C79"/>
    <mergeCell ref="C80:C81"/>
    <mergeCell ref="C82:C83"/>
    <mergeCell ref="C84:C85"/>
    <mergeCell ref="C62:C63"/>
    <mergeCell ref="C64:C65"/>
    <mergeCell ref="C66:C67"/>
    <mergeCell ref="C68:C69"/>
    <mergeCell ref="C70:C71"/>
    <mergeCell ref="C72:C73"/>
    <mergeCell ref="C98:C99"/>
    <mergeCell ref="C100:C101"/>
    <mergeCell ref="C102:C103"/>
    <mergeCell ref="C104:C105"/>
    <mergeCell ref="C106:C107"/>
    <mergeCell ref="C108:C109"/>
    <mergeCell ref="C86:C87"/>
    <mergeCell ref="C88:C89"/>
    <mergeCell ref="C90:C91"/>
    <mergeCell ref="C92:C93"/>
    <mergeCell ref="C94:C95"/>
    <mergeCell ref="C96:C97"/>
    <mergeCell ref="F28:F29"/>
    <mergeCell ref="F30:F31"/>
    <mergeCell ref="F32:F33"/>
    <mergeCell ref="F34:F35"/>
    <mergeCell ref="F36:F37"/>
    <mergeCell ref="F14:F15"/>
    <mergeCell ref="F16:F17"/>
    <mergeCell ref="F18:F19"/>
    <mergeCell ref="F20:F21"/>
    <mergeCell ref="F22:F23"/>
    <mergeCell ref="F24:F25"/>
    <mergeCell ref="F50:F51"/>
    <mergeCell ref="F52:F53"/>
    <mergeCell ref="F54:F55"/>
    <mergeCell ref="F56:F57"/>
    <mergeCell ref="F58:F59"/>
    <mergeCell ref="F60:F61"/>
    <mergeCell ref="F38:F39"/>
    <mergeCell ref="F40:F41"/>
    <mergeCell ref="F42:F43"/>
    <mergeCell ref="F44:F45"/>
    <mergeCell ref="F46:F47"/>
    <mergeCell ref="F48:F49"/>
    <mergeCell ref="F74:F75"/>
    <mergeCell ref="F76:F77"/>
    <mergeCell ref="F78:F79"/>
    <mergeCell ref="F80:F81"/>
    <mergeCell ref="F82:F83"/>
    <mergeCell ref="F84:F85"/>
    <mergeCell ref="F62:F63"/>
    <mergeCell ref="F64:F65"/>
    <mergeCell ref="F66:F67"/>
    <mergeCell ref="F68:F69"/>
    <mergeCell ref="F70:F71"/>
    <mergeCell ref="F72:F73"/>
    <mergeCell ref="F98:F99"/>
    <mergeCell ref="F100:F101"/>
    <mergeCell ref="F102:F103"/>
    <mergeCell ref="F104:F105"/>
    <mergeCell ref="F106:F107"/>
    <mergeCell ref="F108:F109"/>
    <mergeCell ref="F86:F87"/>
    <mergeCell ref="F88:F89"/>
    <mergeCell ref="F90:F91"/>
    <mergeCell ref="F92:F93"/>
    <mergeCell ref="F94:F95"/>
    <mergeCell ref="F96:F97"/>
  </mergeCells>
  <dataValidations count="1">
    <dataValidation type="list" allowBlank="1" showInputMessage="1" showErrorMessage="1" sqref="F10:F109" xr:uid="{00000000-0002-0000-0300-000000000000}">
      <formula1>$I10:$J10</formula1>
    </dataValidation>
  </dataValidation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Categories!$A$1:$A$3</xm:f>
          </x14:formula1>
          <xm:sqref>C10:C109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5"/>
  <sheetViews>
    <sheetView tabSelected="1" zoomScale="150" zoomScaleNormal="150" zoomScalePageLayoutView="150" workbookViewId="0">
      <selection activeCell="H45" sqref="H45"/>
    </sheetView>
  </sheetViews>
  <sheetFormatPr baseColWidth="10" defaultColWidth="10.83203125" defaultRowHeight="16"/>
  <cols>
    <col min="1" max="2" width="10.83203125" style="48"/>
    <col min="3" max="3" width="10.33203125" style="48" customWidth="1"/>
    <col min="4" max="4" width="11.6640625" style="48" customWidth="1"/>
    <col min="5" max="5" width="12" style="48" bestFit="1" customWidth="1"/>
    <col min="6" max="6" width="33.5" style="48" customWidth="1"/>
    <col min="7" max="7" width="9.1640625" style="48" bestFit="1" customWidth="1"/>
    <col min="8" max="8" width="27.6640625" style="48" customWidth="1"/>
    <col min="9" max="16384" width="10.83203125" style="48"/>
  </cols>
  <sheetData>
    <row r="1" spans="2:11">
      <c r="B1" s="49"/>
      <c r="G1" s="50"/>
      <c r="H1" s="50"/>
      <c r="I1" s="50"/>
      <c r="J1" s="50"/>
      <c r="K1" s="50"/>
    </row>
    <row r="2" spans="2:11" ht="23">
      <c r="B2" s="243" t="s">
        <v>3</v>
      </c>
      <c r="C2" s="243"/>
      <c r="D2" s="243"/>
      <c r="E2" s="243"/>
      <c r="F2" s="243"/>
      <c r="G2" s="51"/>
      <c r="H2" s="51"/>
      <c r="I2" s="51"/>
      <c r="J2" s="51"/>
      <c r="K2" s="51"/>
    </row>
    <row r="3" spans="2:11" ht="18">
      <c r="B3" s="246" t="s">
        <v>4</v>
      </c>
      <c r="C3" s="246"/>
      <c r="D3" s="246"/>
      <c r="E3" s="246"/>
      <c r="F3" s="246"/>
      <c r="G3" s="52"/>
      <c r="H3" s="52"/>
      <c r="I3" s="52"/>
      <c r="J3" s="52"/>
      <c r="K3" s="52"/>
    </row>
    <row r="4" spans="2:11">
      <c r="B4" s="53"/>
      <c r="C4" s="54"/>
      <c r="D4" s="55"/>
      <c r="G4" s="50"/>
      <c r="H4" s="50"/>
      <c r="I4" s="50"/>
      <c r="J4" s="50"/>
      <c r="K4" s="50"/>
    </row>
    <row r="5" spans="2:11">
      <c r="B5" s="56"/>
      <c r="C5" s="50"/>
      <c r="D5" s="50"/>
      <c r="E5" s="50"/>
      <c r="G5" s="50"/>
      <c r="H5" s="50"/>
      <c r="I5" s="50"/>
      <c r="J5" s="50"/>
      <c r="K5" s="50"/>
    </row>
    <row r="6" spans="2:11" ht="18">
      <c r="B6" s="227" t="str">
        <f>Information!B6</f>
        <v>Northern Closed Championships &amp; Graded Games</v>
      </c>
      <c r="C6" s="227"/>
      <c r="D6" s="227"/>
      <c r="E6" s="227"/>
      <c r="F6" s="227"/>
      <c r="G6" s="52"/>
      <c r="H6" s="52"/>
      <c r="I6" s="52"/>
      <c r="J6" s="52"/>
      <c r="K6" s="52"/>
    </row>
    <row r="7" spans="2:11" ht="18">
      <c r="B7" s="227" t="str">
        <f>Information!B7</f>
        <v>Saturday 29th &amp; Sunday 30th September 2018</v>
      </c>
      <c r="C7" s="227"/>
      <c r="D7" s="227"/>
      <c r="E7" s="227"/>
      <c r="F7" s="227"/>
      <c r="G7" s="52"/>
      <c r="H7" s="52"/>
      <c r="I7" s="52"/>
      <c r="J7" s="52"/>
      <c r="K7" s="52"/>
    </row>
    <row r="8" spans="2:11" ht="18">
      <c r="B8" s="57"/>
    </row>
    <row r="9" spans="2:11">
      <c r="B9" s="58" t="s">
        <v>33</v>
      </c>
      <c r="C9" s="99"/>
      <c r="D9" s="50"/>
      <c r="E9" s="58" t="s">
        <v>35</v>
      </c>
      <c r="F9" s="98"/>
      <c r="G9" s="60"/>
      <c r="H9" s="60"/>
      <c r="I9" s="50"/>
    </row>
    <row r="10" spans="2:11">
      <c r="B10" s="58" t="s">
        <v>71</v>
      </c>
      <c r="C10" s="97"/>
      <c r="D10" s="61"/>
      <c r="E10" s="239" t="s">
        <v>55</v>
      </c>
      <c r="F10" s="245"/>
      <c r="I10" s="50"/>
    </row>
    <row r="11" spans="2:11">
      <c r="B11" s="61"/>
      <c r="C11" s="62"/>
      <c r="D11" s="61"/>
      <c r="E11" s="239"/>
      <c r="F11" s="245"/>
      <c r="I11" s="50"/>
    </row>
    <row r="12" spans="2:11">
      <c r="B12" s="50"/>
      <c r="C12" s="50"/>
      <c r="D12" s="50"/>
      <c r="E12" s="58" t="s">
        <v>56</v>
      </c>
      <c r="F12" s="98"/>
      <c r="I12" s="60"/>
    </row>
    <row r="13" spans="2:11">
      <c r="B13" s="50"/>
      <c r="C13" s="50"/>
      <c r="D13" s="50"/>
      <c r="E13" s="237" t="s">
        <v>36</v>
      </c>
      <c r="F13" s="236"/>
      <c r="G13" s="61"/>
      <c r="H13" s="50"/>
      <c r="I13" s="50"/>
    </row>
    <row r="14" spans="2:11">
      <c r="B14" s="50"/>
      <c r="C14" s="50"/>
      <c r="D14" s="50"/>
      <c r="E14" s="238"/>
      <c r="F14" s="236"/>
      <c r="G14" s="61"/>
      <c r="H14" s="50"/>
      <c r="I14" s="50"/>
    </row>
    <row r="15" spans="2:11">
      <c r="E15" s="58" t="s">
        <v>37</v>
      </c>
      <c r="F15" s="98"/>
      <c r="G15" s="50"/>
      <c r="H15" s="50"/>
      <c r="I15" s="50"/>
    </row>
    <row r="16" spans="2:11">
      <c r="B16" s="63"/>
      <c r="C16" s="63"/>
      <c r="D16" s="50"/>
      <c r="E16" s="50"/>
      <c r="F16" s="50"/>
      <c r="G16" s="50"/>
      <c r="H16" s="50"/>
      <c r="I16" s="50"/>
    </row>
    <row r="17" spans="2:9" ht="33" customHeight="1">
      <c r="B17" s="242" t="s">
        <v>106</v>
      </c>
      <c r="C17" s="242"/>
      <c r="D17" s="242"/>
      <c r="E17" s="242"/>
      <c r="F17" s="242"/>
      <c r="G17" s="50"/>
      <c r="H17" s="50"/>
      <c r="I17" s="50"/>
    </row>
    <row r="18" spans="2:9">
      <c r="B18" s="63"/>
      <c r="C18" s="63"/>
      <c r="D18" s="50"/>
      <c r="E18" s="50"/>
      <c r="F18" s="50"/>
      <c r="G18" s="50"/>
      <c r="H18" s="50"/>
      <c r="I18" s="50"/>
    </row>
    <row r="19" spans="2:9">
      <c r="B19" s="244" t="s">
        <v>57</v>
      </c>
      <c r="C19" s="244"/>
      <c r="D19" s="50">
        <f>ROUNDUP((SUM(D45:D46)/10),0)+IF(OR(SUM(D45:D46)=1,SUM(D45:D46)=2),-1,0)</f>
        <v>0</v>
      </c>
      <c r="E19" s="50"/>
      <c r="F19" s="50"/>
      <c r="G19" s="50"/>
      <c r="H19" s="50"/>
      <c r="I19" s="50"/>
    </row>
    <row r="20" spans="2:9" ht="30">
      <c r="B20" s="239" t="s">
        <v>0</v>
      </c>
      <c r="C20" s="239"/>
      <c r="D20" s="64" t="s">
        <v>58</v>
      </c>
      <c r="E20" s="65" t="s">
        <v>105</v>
      </c>
      <c r="F20" s="59" t="s">
        <v>59</v>
      </c>
      <c r="G20" s="50"/>
      <c r="H20" s="50"/>
      <c r="I20" s="50"/>
    </row>
    <row r="21" spans="2:9">
      <c r="B21" s="213"/>
      <c r="C21" s="213"/>
      <c r="D21" s="46"/>
      <c r="E21" s="47"/>
      <c r="F21" s="40"/>
      <c r="G21" s="50"/>
      <c r="H21" s="50"/>
      <c r="I21" s="50"/>
    </row>
    <row r="22" spans="2:9">
      <c r="B22" s="213"/>
      <c r="C22" s="213"/>
      <c r="D22" s="46"/>
      <c r="E22" s="47"/>
      <c r="F22" s="40"/>
      <c r="G22" s="50"/>
      <c r="H22" s="50"/>
      <c r="I22" s="50"/>
    </row>
    <row r="23" spans="2:9">
      <c r="B23" s="213"/>
      <c r="C23" s="213"/>
      <c r="D23" s="46"/>
      <c r="E23" s="47"/>
      <c r="F23" s="40"/>
    </row>
    <row r="24" spans="2:9">
      <c r="B24" s="213"/>
      <c r="C24" s="213"/>
      <c r="D24" s="46"/>
      <c r="E24" s="47"/>
      <c r="F24" s="40"/>
    </row>
    <row r="25" spans="2:9">
      <c r="B25" s="240"/>
      <c r="C25" s="241"/>
      <c r="D25" s="46"/>
      <c r="E25" s="47"/>
      <c r="F25" s="40"/>
    </row>
    <row r="26" spans="2:9">
      <c r="B26" s="240"/>
      <c r="C26" s="241"/>
      <c r="D26" s="46"/>
      <c r="E26" s="47"/>
      <c r="F26" s="96"/>
    </row>
    <row r="27" spans="2:9">
      <c r="B27" s="213"/>
      <c r="C27" s="213"/>
      <c r="D27" s="46"/>
      <c r="E27" s="47"/>
      <c r="F27" s="40"/>
    </row>
    <row r="28" spans="2:9">
      <c r="B28" s="213"/>
      <c r="C28" s="213"/>
      <c r="D28" s="46"/>
      <c r="E28" s="47"/>
      <c r="F28" s="40"/>
    </row>
    <row r="29" spans="2:9">
      <c r="B29" s="213"/>
      <c r="C29" s="213"/>
      <c r="D29" s="46"/>
      <c r="E29" s="47"/>
      <c r="F29" s="40"/>
    </row>
    <row r="31" spans="2:9">
      <c r="B31" s="244" t="s">
        <v>60</v>
      </c>
      <c r="C31" s="244"/>
      <c r="D31" s="50">
        <f>ROUNDDOWN((SUM(D45:D46)+4)/10,0)</f>
        <v>0</v>
      </c>
      <c r="E31" s="50"/>
      <c r="F31" s="50"/>
    </row>
    <row r="32" spans="2:9" ht="15" customHeight="1">
      <c r="B32" s="239" t="s">
        <v>0</v>
      </c>
      <c r="C32" s="239"/>
      <c r="D32" s="214" t="s">
        <v>105</v>
      </c>
      <c r="E32" s="214"/>
      <c r="F32" s="59" t="s">
        <v>59</v>
      </c>
    </row>
    <row r="33" spans="2:6">
      <c r="B33" s="213"/>
      <c r="C33" s="213"/>
      <c r="D33" s="213"/>
      <c r="E33" s="213"/>
      <c r="F33" s="47"/>
    </row>
    <row r="34" spans="2:6">
      <c r="B34" s="213"/>
      <c r="C34" s="213"/>
      <c r="D34" s="213"/>
      <c r="E34" s="213"/>
      <c r="F34" s="47"/>
    </row>
    <row r="35" spans="2:6">
      <c r="B35" s="213"/>
      <c r="C35" s="213"/>
      <c r="D35" s="213"/>
      <c r="E35" s="213"/>
      <c r="F35" s="47"/>
    </row>
    <row r="36" spans="2:6">
      <c r="B36" s="213"/>
      <c r="C36" s="213"/>
      <c r="D36" s="213"/>
      <c r="E36" s="213"/>
      <c r="F36" s="47"/>
    </row>
    <row r="37" spans="2:6">
      <c r="B37" s="213"/>
      <c r="C37" s="213"/>
      <c r="D37" s="213"/>
      <c r="E37" s="213"/>
      <c r="F37" s="47"/>
    </row>
    <row r="38" spans="2:6">
      <c r="B38" s="213"/>
      <c r="C38" s="213"/>
      <c r="D38" s="213"/>
      <c r="E38" s="213"/>
      <c r="F38" s="47"/>
    </row>
    <row r="39" spans="2:6">
      <c r="B39" s="213"/>
      <c r="C39" s="213"/>
      <c r="D39" s="213"/>
      <c r="E39" s="213"/>
      <c r="F39" s="47"/>
    </row>
    <row r="40" spans="2:6">
      <c r="B40" s="213"/>
      <c r="C40" s="213"/>
      <c r="D40" s="213"/>
      <c r="E40" s="213"/>
      <c r="F40" s="47"/>
    </row>
    <row r="41" spans="2:6">
      <c r="B41" s="213"/>
      <c r="C41" s="213"/>
      <c r="D41" s="213"/>
      <c r="E41" s="213"/>
      <c r="F41" s="47"/>
    </row>
    <row r="42" spans="2:6" ht="38" customHeight="1">
      <c r="B42" s="229" t="s">
        <v>61</v>
      </c>
      <c r="C42" s="229"/>
      <c r="D42" s="229"/>
      <c r="E42" s="229"/>
      <c r="F42" s="229"/>
    </row>
    <row r="44" spans="2:6">
      <c r="B44" s="66" t="s">
        <v>62</v>
      </c>
    </row>
    <row r="45" spans="2:6">
      <c r="B45" s="228" t="s">
        <v>102</v>
      </c>
      <c r="C45" s="228"/>
      <c r="D45" s="67">
        <f>COUNTA('Individual Competitors'!B10:B999)</f>
        <v>0</v>
      </c>
      <c r="E45" s="67" t="str">
        <f>"@ £7.50"</f>
        <v>@ £7.50</v>
      </c>
      <c r="F45" s="68">
        <f>D45*7.5</f>
        <v>0</v>
      </c>
    </row>
    <row r="46" spans="2:6">
      <c r="B46" s="228" t="s">
        <v>103</v>
      </c>
      <c r="C46" s="228"/>
      <c r="D46" s="67">
        <f>ROUND(COUNTA('Synchro Competitors'!B10:B999)/2,0)</f>
        <v>0</v>
      </c>
      <c r="E46" s="67" t="str">
        <f>"@ £7.50"</f>
        <v>@ £7.50</v>
      </c>
      <c r="F46" s="68">
        <f>D46*7.5</f>
        <v>0</v>
      </c>
    </row>
    <row r="47" spans="2:6">
      <c r="B47" s="228" t="s">
        <v>104</v>
      </c>
      <c r="C47" s="228"/>
      <c r="D47" s="67">
        <f>SUM(IF(FREQUENCY(MATCH('Individual Competitors'!H10:H109,'Individual Competitors'!H10:H109,0),MATCH('Individual Competitors'!H10:H109,'Individual Competitors'!H10:H109,0))&gt;0,1))-1</f>
        <v>0</v>
      </c>
      <c r="E47" s="67" t="str">
        <f>"@ £7.50"</f>
        <v>@ £7.50</v>
      </c>
      <c r="F47" s="68">
        <f>D47*7.5</f>
        <v>0</v>
      </c>
    </row>
    <row r="48" spans="2:6">
      <c r="B48" s="228" t="s">
        <v>63</v>
      </c>
      <c r="C48" s="228"/>
      <c r="D48" s="67">
        <f>MAX(D19-COUNTIF(B21:C29,"*"),(D19+D31-COUNTIF(B21:C29,"*")-COUNTIF(B33:C41,"*")))</f>
        <v>0</v>
      </c>
      <c r="E48" s="67" t="str">
        <f>"@ £60.00"</f>
        <v>@ £60.00</v>
      </c>
      <c r="F48" s="68">
        <f>IF(D48&gt;0,D48*60,0)</f>
        <v>0</v>
      </c>
    </row>
    <row r="49" spans="2:6">
      <c r="E49" s="69" t="s">
        <v>64</v>
      </c>
      <c r="F49" s="70">
        <f>SUM(F45:F48)</f>
        <v>0</v>
      </c>
    </row>
    <row r="52" spans="2:6">
      <c r="B52" s="233" t="s">
        <v>38</v>
      </c>
      <c r="C52" s="234"/>
      <c r="D52" s="234"/>
      <c r="E52" s="234"/>
      <c r="F52" s="235"/>
    </row>
    <row r="53" spans="2:6">
      <c r="B53" s="71"/>
      <c r="C53" s="50"/>
      <c r="D53" s="50"/>
      <c r="E53" s="50"/>
      <c r="F53" s="72"/>
    </row>
    <row r="54" spans="2:6">
      <c r="B54" s="230" t="s">
        <v>39</v>
      </c>
      <c r="C54" s="231"/>
      <c r="D54" s="231"/>
      <c r="E54" s="231"/>
      <c r="F54" s="232"/>
    </row>
    <row r="55" spans="2:6">
      <c r="B55" s="217" t="s">
        <v>68</v>
      </c>
      <c r="C55" s="218"/>
      <c r="D55" s="218"/>
      <c r="E55" s="218"/>
      <c r="F55" s="219"/>
    </row>
    <row r="56" spans="2:6">
      <c r="B56" s="217" t="s">
        <v>66</v>
      </c>
      <c r="C56" s="218"/>
      <c r="D56" s="218"/>
      <c r="E56" s="218"/>
      <c r="F56" s="219"/>
    </row>
    <row r="57" spans="2:6">
      <c r="B57" s="217" t="s">
        <v>67</v>
      </c>
      <c r="C57" s="218"/>
      <c r="D57" s="218"/>
      <c r="E57" s="218"/>
      <c r="F57" s="219"/>
    </row>
    <row r="58" spans="2:6">
      <c r="B58" s="73"/>
      <c r="C58" s="74"/>
      <c r="D58" s="74"/>
      <c r="E58" s="74"/>
      <c r="F58" s="75"/>
    </row>
    <row r="59" spans="2:6">
      <c r="B59" s="230" t="s">
        <v>65</v>
      </c>
      <c r="C59" s="231"/>
      <c r="D59" s="231"/>
      <c r="E59" s="231"/>
      <c r="F59" s="232"/>
    </row>
    <row r="60" spans="2:6">
      <c r="B60" s="217" t="s">
        <v>40</v>
      </c>
      <c r="C60" s="218"/>
      <c r="D60" s="218"/>
      <c r="E60" s="218"/>
      <c r="F60" s="219"/>
    </row>
    <row r="61" spans="2:6">
      <c r="B61" s="217" t="s">
        <v>69</v>
      </c>
      <c r="C61" s="218"/>
      <c r="D61" s="218"/>
      <c r="E61" s="218"/>
      <c r="F61" s="219"/>
    </row>
    <row r="62" spans="2:6">
      <c r="B62" s="217" t="s">
        <v>41</v>
      </c>
      <c r="C62" s="218"/>
      <c r="D62" s="218"/>
      <c r="E62" s="218"/>
      <c r="F62" s="219"/>
    </row>
    <row r="63" spans="2:6">
      <c r="B63" s="217" t="s">
        <v>42</v>
      </c>
      <c r="C63" s="218"/>
      <c r="D63" s="218"/>
      <c r="E63" s="218"/>
      <c r="F63" s="219"/>
    </row>
    <row r="64" spans="2:6" ht="31" customHeight="1">
      <c r="B64" s="220" t="s">
        <v>70</v>
      </c>
      <c r="C64" s="221"/>
      <c r="D64" s="221"/>
      <c r="E64" s="221"/>
      <c r="F64" s="222"/>
    </row>
    <row r="65" spans="1:8">
      <c r="B65" s="76"/>
      <c r="C65" s="77"/>
      <c r="D65" s="77"/>
      <c r="E65" s="77"/>
      <c r="F65" s="77"/>
    </row>
    <row r="66" spans="1:8">
      <c r="B66" s="223" t="s">
        <v>73</v>
      </c>
      <c r="C66" s="223"/>
      <c r="D66" s="223"/>
      <c r="E66" s="223"/>
      <c r="F66" s="223"/>
    </row>
    <row r="67" spans="1:8">
      <c r="A67" s="50"/>
      <c r="B67" s="224" t="s">
        <v>43</v>
      </c>
      <c r="C67" s="224"/>
      <c r="D67" s="224"/>
      <c r="E67" s="224"/>
      <c r="F67" s="224"/>
      <c r="G67" s="50"/>
      <c r="H67" s="50"/>
    </row>
    <row r="68" spans="1:8">
      <c r="A68" s="50"/>
      <c r="B68" s="78"/>
      <c r="C68" s="50"/>
      <c r="D68" s="50"/>
      <c r="E68" s="50"/>
      <c r="F68" s="50"/>
      <c r="G68" s="50"/>
      <c r="H68" s="50"/>
    </row>
    <row r="69" spans="1:8">
      <c r="A69" s="50"/>
      <c r="B69" s="79"/>
      <c r="C69" s="50"/>
      <c r="D69" s="50"/>
      <c r="E69" s="50"/>
      <c r="F69" s="50"/>
      <c r="G69" s="50"/>
      <c r="H69" s="50"/>
    </row>
    <row r="70" spans="1:8" ht="48" customHeight="1">
      <c r="A70" s="50"/>
      <c r="B70" s="215" t="s">
        <v>44</v>
      </c>
      <c r="C70" s="215"/>
      <c r="D70" s="215"/>
      <c r="E70" s="215"/>
      <c r="F70" s="215"/>
      <c r="G70" s="50"/>
      <c r="H70" s="50"/>
    </row>
    <row r="71" spans="1:8" ht="42">
      <c r="A71" s="50"/>
      <c r="B71" s="88" t="s">
        <v>45</v>
      </c>
      <c r="C71" s="216"/>
      <c r="D71" s="216"/>
      <c r="E71" s="80" t="s">
        <v>46</v>
      </c>
      <c r="F71" s="32"/>
      <c r="G71" s="50"/>
      <c r="H71" s="50"/>
    </row>
    <row r="72" spans="1:8" ht="45">
      <c r="A72" s="50"/>
      <c r="B72" s="59" t="s">
        <v>142</v>
      </c>
      <c r="C72" s="225"/>
      <c r="D72" s="226"/>
      <c r="E72" s="59" t="s">
        <v>34</v>
      </c>
      <c r="F72" s="90"/>
      <c r="G72" s="50"/>
      <c r="H72" s="50"/>
    </row>
    <row r="73" spans="1:8">
      <c r="A73" s="50"/>
      <c r="G73" s="62"/>
      <c r="H73" s="50"/>
    </row>
    <row r="74" spans="1:8">
      <c r="A74" s="50"/>
      <c r="G74" s="50"/>
      <c r="H74" s="50"/>
    </row>
    <row r="75" spans="1:8">
      <c r="A75" s="50"/>
      <c r="B75" s="50"/>
      <c r="C75" s="50"/>
      <c r="D75" s="50"/>
      <c r="E75" s="50"/>
      <c r="F75" s="50"/>
      <c r="G75" s="50"/>
      <c r="H75" s="50"/>
    </row>
  </sheetData>
  <sheetProtection algorithmName="SHA-512" hashValue="TvbV9agqSIK0pchG7HK6Y+Xi9wZ0fWpFaaTt2/JbDX8jYlMSAeAPermuHo9jnFovGqvhd086lC+/FTl2nFKqiA==" saltValue="d/kQTpXeAzVMguBv3ZuiXQ==" spinCount="100000" sheet="1" objects="1" scenarios="1"/>
  <mergeCells count="62">
    <mergeCell ref="B2:F2"/>
    <mergeCell ref="B37:C37"/>
    <mergeCell ref="B31:C31"/>
    <mergeCell ref="B32:C32"/>
    <mergeCell ref="B33:C33"/>
    <mergeCell ref="B34:C34"/>
    <mergeCell ref="B19:C19"/>
    <mergeCell ref="F10:F11"/>
    <mergeCell ref="B21:C21"/>
    <mergeCell ref="B22:C22"/>
    <mergeCell ref="B23:C23"/>
    <mergeCell ref="B24:C24"/>
    <mergeCell ref="B29:C29"/>
    <mergeCell ref="B20:C20"/>
    <mergeCell ref="B3:F3"/>
    <mergeCell ref="B40:C40"/>
    <mergeCell ref="B41:C41"/>
    <mergeCell ref="F13:F14"/>
    <mergeCell ref="E13:E14"/>
    <mergeCell ref="E10:E11"/>
    <mergeCell ref="B25:C25"/>
    <mergeCell ref="B17:F17"/>
    <mergeCell ref="D41:E41"/>
    <mergeCell ref="B26:C26"/>
    <mergeCell ref="B27:C27"/>
    <mergeCell ref="B28:C28"/>
    <mergeCell ref="B35:C35"/>
    <mergeCell ref="D35:E35"/>
    <mergeCell ref="B36:C36"/>
    <mergeCell ref="D36:E36"/>
    <mergeCell ref="B38:C38"/>
    <mergeCell ref="C72:D72"/>
    <mergeCell ref="B55:F55"/>
    <mergeCell ref="B56:F56"/>
    <mergeCell ref="B7:F7"/>
    <mergeCell ref="B6:F6"/>
    <mergeCell ref="B46:C46"/>
    <mergeCell ref="B47:C47"/>
    <mergeCell ref="B57:F57"/>
    <mergeCell ref="B42:F42"/>
    <mergeCell ref="B48:C48"/>
    <mergeCell ref="B54:F54"/>
    <mergeCell ref="B59:F59"/>
    <mergeCell ref="B60:F60"/>
    <mergeCell ref="B45:C45"/>
    <mergeCell ref="B52:F52"/>
    <mergeCell ref="D40:E40"/>
    <mergeCell ref="B70:F70"/>
    <mergeCell ref="C71:D71"/>
    <mergeCell ref="B61:F61"/>
    <mergeCell ref="B62:F62"/>
    <mergeCell ref="B63:F63"/>
    <mergeCell ref="B64:F64"/>
    <mergeCell ref="B66:F66"/>
    <mergeCell ref="B67:F67"/>
    <mergeCell ref="D38:E38"/>
    <mergeCell ref="B39:C39"/>
    <mergeCell ref="D39:E39"/>
    <mergeCell ref="D32:E32"/>
    <mergeCell ref="D33:E33"/>
    <mergeCell ref="D34:E34"/>
    <mergeCell ref="D37:E37"/>
  </mergeCells>
  <dataValidations count="4">
    <dataValidation type="list" allowBlank="1" showInputMessage="1" showErrorMessage="1" sqref="F21:F29" xr:uid="{00000000-0002-0000-0400-000000000000}">
      <formula1>"Chair, Difficulty, Execution, Computer recorder, Manual recorder, Competition marshall, Check-in"</formula1>
    </dataValidation>
    <dataValidation type="list" allowBlank="1" showInputMessage="1" showErrorMessage="1" sqref="F33:F41" xr:uid="{00000000-0002-0000-0400-000001000000}">
      <formula1>"Computer recorder, Manual recorder, Competition marshall, Check-in"</formula1>
    </dataValidation>
    <dataValidation type="list" allowBlank="1" showInputMessage="1" showErrorMessage="1" sqref="D21:D29" xr:uid="{00000000-0002-0000-0400-000002000000}">
      <formula1>"Club (L1), County (L2) ,Regional (L3), Zonal (L4), National (L5), International"</formula1>
    </dataValidation>
    <dataValidation type="list" allowBlank="1" showInputMessage="1" showErrorMessage="1" sqref="E21:E29 D33:E41" xr:uid="{00000000-0002-0000-0400-000003000000}">
      <formula1>"Saturday, Sunday"</formula1>
    </dataValidation>
  </dataValidations>
  <pageMargins left="0.75" right="0.75" top="1" bottom="1" header="0.5" footer="0.5"/>
  <pageSetup paperSize="0"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99"/>
  <sheetViews>
    <sheetView workbookViewId="0">
      <pane xSplit="6" ySplit="1" topLeftCell="G2" activePane="bottomRight" state="frozen"/>
      <selection pane="topRight" activeCell="G1" sqref="G1"/>
      <selection pane="bottomLeft" activeCell="A2" sqref="A2"/>
      <selection pane="bottomRight" activeCell="G74" sqref="G74:G77"/>
    </sheetView>
  </sheetViews>
  <sheetFormatPr baseColWidth="10" defaultColWidth="11" defaultRowHeight="16"/>
  <cols>
    <col min="7" max="7" width="19.83203125" bestFit="1" customWidth="1"/>
    <col min="8" max="8" width="20" bestFit="1" customWidth="1"/>
    <col min="9" max="9" width="22.83203125" bestFit="1" customWidth="1"/>
    <col min="10" max="10" width="20.5" bestFit="1" customWidth="1"/>
    <col min="11" max="11" width="20.6640625" bestFit="1" customWidth="1"/>
    <col min="12" max="12" width="23.5" bestFit="1" customWidth="1"/>
    <col min="13" max="13" width="16.6640625" bestFit="1" customWidth="1"/>
    <col min="14" max="14" width="17.83203125" bestFit="1" customWidth="1"/>
    <col min="15" max="15" width="15.83203125" bestFit="1" customWidth="1"/>
    <col min="16" max="16" width="17.1640625" bestFit="1" customWidth="1"/>
  </cols>
  <sheetData>
    <row r="1" spans="1:16">
      <c r="A1" t="s">
        <v>89</v>
      </c>
      <c r="D1" t="s">
        <v>93</v>
      </c>
      <c r="E1" t="s">
        <v>87</v>
      </c>
      <c r="F1" t="s">
        <v>94</v>
      </c>
      <c r="G1" t="s">
        <v>96</v>
      </c>
      <c r="H1" t="s">
        <v>98</v>
      </c>
      <c r="I1" t="s">
        <v>165</v>
      </c>
      <c r="J1" t="s">
        <v>95</v>
      </c>
      <c r="K1" t="s">
        <v>97</v>
      </c>
      <c r="L1" t="s">
        <v>166</v>
      </c>
      <c r="M1" t="s">
        <v>167</v>
      </c>
      <c r="N1" t="s">
        <v>168</v>
      </c>
      <c r="O1" t="s">
        <v>100</v>
      </c>
      <c r="P1" t="s">
        <v>169</v>
      </c>
    </row>
    <row r="2" spans="1:16">
      <c r="A2" t="s">
        <v>90</v>
      </c>
      <c r="D2">
        <v>0</v>
      </c>
      <c r="E2" t="s">
        <v>89</v>
      </c>
      <c r="F2" t="str">
        <f>D2&amp;E2</f>
        <v>0M</v>
      </c>
      <c r="G2" s="2"/>
      <c r="H2" s="2"/>
      <c r="K2" s="2"/>
      <c r="N2" s="2"/>
      <c r="O2" s="2"/>
      <c r="P2" s="2"/>
    </row>
    <row r="3" spans="1:16">
      <c r="A3" t="s">
        <v>214</v>
      </c>
      <c r="D3">
        <f>D2+1</f>
        <v>1</v>
      </c>
      <c r="E3" t="s">
        <v>89</v>
      </c>
      <c r="F3" t="str">
        <f t="shared" ref="F3:F66" si="0">D3&amp;E3</f>
        <v>1M</v>
      </c>
      <c r="G3" s="2"/>
      <c r="H3" s="2"/>
      <c r="K3" s="2"/>
      <c r="N3" s="2"/>
      <c r="O3" s="2"/>
      <c r="P3" s="2"/>
    </row>
    <row r="4" spans="1:16">
      <c r="A4" t="s">
        <v>92</v>
      </c>
      <c r="D4">
        <f t="shared" ref="D4:D67" si="1">D3+1</f>
        <v>2</v>
      </c>
      <c r="E4" t="s">
        <v>89</v>
      </c>
      <c r="F4" t="str">
        <f t="shared" si="0"/>
        <v>2M</v>
      </c>
      <c r="G4" s="2"/>
      <c r="H4" s="2"/>
      <c r="K4" s="2"/>
      <c r="N4" s="2"/>
      <c r="O4" s="2"/>
      <c r="P4" s="2"/>
    </row>
    <row r="5" spans="1:16">
      <c r="A5" s="45">
        <v>43465</v>
      </c>
      <c r="D5">
        <f t="shared" si="1"/>
        <v>3</v>
      </c>
      <c r="E5" t="s">
        <v>89</v>
      </c>
      <c r="F5" t="str">
        <f t="shared" si="0"/>
        <v>3M</v>
      </c>
      <c r="G5" s="2"/>
      <c r="H5" s="2"/>
      <c r="K5" s="2"/>
      <c r="N5" s="2"/>
      <c r="O5" s="2"/>
      <c r="P5" s="2"/>
    </row>
    <row r="6" spans="1:16">
      <c r="D6">
        <f t="shared" si="1"/>
        <v>4</v>
      </c>
      <c r="E6" t="s">
        <v>89</v>
      </c>
      <c r="F6" t="str">
        <f t="shared" si="0"/>
        <v>4M</v>
      </c>
      <c r="G6" s="2"/>
      <c r="H6" s="2"/>
      <c r="K6" s="2"/>
      <c r="N6" s="2"/>
      <c r="O6" s="2"/>
      <c r="P6" s="2"/>
    </row>
    <row r="7" spans="1:16">
      <c r="D7">
        <f t="shared" si="1"/>
        <v>5</v>
      </c>
      <c r="E7" t="s">
        <v>89</v>
      </c>
      <c r="F7" t="str">
        <f t="shared" si="0"/>
        <v>5M</v>
      </c>
      <c r="G7" s="2"/>
      <c r="H7" s="2"/>
      <c r="K7" s="2"/>
      <c r="N7" s="2"/>
      <c r="O7" s="2"/>
      <c r="P7" s="2"/>
    </row>
    <row r="8" spans="1:16">
      <c r="D8">
        <f t="shared" si="1"/>
        <v>6</v>
      </c>
      <c r="E8" t="s">
        <v>89</v>
      </c>
      <c r="F8" t="str">
        <f t="shared" si="0"/>
        <v>6M</v>
      </c>
      <c r="G8" s="2" t="str">
        <f>G$1 &amp; " 6-7 " &amp; IF(E8="M","Boys","Girls")</f>
        <v>TRI Games 6-7 Boys</v>
      </c>
      <c r="H8" s="2" t="str">
        <f>H$1 &amp; " 6-14 " &amp; IF($E8="M","Boys","Girls")</f>
        <v>DMT Games 6-14 Boys</v>
      </c>
      <c r="I8" t="str">
        <f>$I$1&amp; IF($E8="M","Boys","Girls")</f>
        <v>TRI Games Disability Boys</v>
      </c>
      <c r="K8" s="2"/>
      <c r="O8" s="2" t="str">
        <f>O$1 &amp; " 6-7"</f>
        <v>TRS Games 6-7</v>
      </c>
      <c r="P8" s="2"/>
    </row>
    <row r="9" spans="1:16">
      <c r="D9">
        <f t="shared" si="1"/>
        <v>7</v>
      </c>
      <c r="E9" t="s">
        <v>89</v>
      </c>
      <c r="F9" t="str">
        <f t="shared" si="0"/>
        <v>7M</v>
      </c>
      <c r="G9" s="2" t="str">
        <f>G$1 &amp; " 6-7 " &amp; IF(E9="M","Boys","Girls")</f>
        <v>TRI Games 6-7 Boys</v>
      </c>
      <c r="H9" s="2" t="str">
        <f t="shared" ref="H9:H16" si="2">H$1 &amp; " 6-14 " &amp; IF($E9="M","Boys","Girls")</f>
        <v>DMT Games 6-14 Boys</v>
      </c>
      <c r="I9" t="str">
        <f t="shared" ref="I9:I67" si="3">$I$1&amp; IF($E9="M","Boys","Girls")</f>
        <v>TRI Games Disability Boys</v>
      </c>
      <c r="K9" s="2"/>
      <c r="O9" s="2" t="str">
        <f t="shared" ref="O9" si="4">O$1 &amp; " 6-7"</f>
        <v>TRS Games 6-7</v>
      </c>
      <c r="P9" s="2"/>
    </row>
    <row r="10" spans="1:16">
      <c r="D10">
        <f t="shared" si="1"/>
        <v>8</v>
      </c>
      <c r="E10" t="s">
        <v>89</v>
      </c>
      <c r="F10" t="str">
        <f t="shared" si="0"/>
        <v>8M</v>
      </c>
      <c r="G10" s="2" t="str">
        <f>G$1 &amp; " 8-10 " &amp; IF(E10="M","Boys","Girls")</f>
        <v>TRI Games 8-10 Boys</v>
      </c>
      <c r="H10" s="2" t="str">
        <f t="shared" si="2"/>
        <v>DMT Games 6-14 Boys</v>
      </c>
      <c r="I10" t="str">
        <f t="shared" si="3"/>
        <v>TRI Games Disability Boys</v>
      </c>
      <c r="J10" s="2" t="str">
        <f>J$1 &amp; " 8-10 "  &amp; IF($E10="M","Boys","Girls")</f>
        <v>TRI Champs 8-10 Boys</v>
      </c>
      <c r="K10" s="2" t="str">
        <f>K$1 &amp; " 8-14 "  &amp; IF($E10="M","Boys","Girls")</f>
        <v>DMT Champs 8-14 Boys</v>
      </c>
      <c r="L10" t="str">
        <f>$L$1&amp; IF($E10="M","Boys","Girls")</f>
        <v>TRI Champs Disability Boys</v>
      </c>
      <c r="M10" t="str">
        <f>$M$1&amp; IF($E10="M","Mens","Ladies")</f>
        <v>TRI Champs Mens</v>
      </c>
      <c r="N10" t="str">
        <f>$N$1&amp; IF($E10="M","Mens","Ladies")</f>
        <v>DMT Champs Mens</v>
      </c>
      <c r="O10" s="2" t="str">
        <f>O$1 &amp; " 8-10"</f>
        <v>TRS Games 8-10</v>
      </c>
      <c r="P10" t="str">
        <f>$P$1&amp; IF($E10="M","Mens","Ladies")</f>
        <v>TRS Champs Mens</v>
      </c>
    </row>
    <row r="11" spans="1:16">
      <c r="D11">
        <f t="shared" si="1"/>
        <v>9</v>
      </c>
      <c r="E11" t="s">
        <v>89</v>
      </c>
      <c r="F11" t="str">
        <f t="shared" si="0"/>
        <v>9M</v>
      </c>
      <c r="G11" s="2" t="str">
        <f t="shared" ref="G11:G12" si="5">G$1 &amp; " 8-10 " &amp; IF(E11="M","Boys","Girls")</f>
        <v>TRI Games 8-10 Boys</v>
      </c>
      <c r="H11" s="2" t="str">
        <f t="shared" si="2"/>
        <v>DMT Games 6-14 Boys</v>
      </c>
      <c r="I11" t="str">
        <f t="shared" si="3"/>
        <v>TRI Games Disability Boys</v>
      </c>
      <c r="J11" s="2" t="str">
        <f t="shared" ref="J11:J12" si="6">J$1 &amp; " 8-10 "  &amp; IF($E11="M","Boys","Girls")</f>
        <v>TRI Champs 8-10 Boys</v>
      </c>
      <c r="K11" s="2" t="str">
        <f t="shared" ref="K11:K16" si="7">K$1 &amp; " 8-14 "  &amp; IF($E11="M","Boys","Girls")</f>
        <v>DMT Champs 8-14 Boys</v>
      </c>
      <c r="L11" t="str">
        <f t="shared" ref="L11:L67" si="8">$L$1&amp; IF($E11="M","Boys","Girls")</f>
        <v>TRI Champs Disability Boys</v>
      </c>
      <c r="M11" t="str">
        <f t="shared" ref="M11:M67" si="9">$M$1&amp; IF($E11="M","Mens","Ladies")</f>
        <v>TRI Champs Mens</v>
      </c>
      <c r="N11" t="str">
        <f t="shared" ref="N11:N67" si="10">$N$1&amp; IF($E11="M","Mens","Ladies")</f>
        <v>DMT Champs Mens</v>
      </c>
      <c r="O11" s="2" t="str">
        <f t="shared" ref="O11:O12" si="11">O$1 &amp; " 8-10"</f>
        <v>TRS Games 8-10</v>
      </c>
      <c r="P11" t="str">
        <f t="shared" ref="P11:P67" si="12">$P$1&amp; IF($E11="M","Mens","Ladies")</f>
        <v>TRS Champs Mens</v>
      </c>
    </row>
    <row r="12" spans="1:16">
      <c r="D12">
        <f t="shared" si="1"/>
        <v>10</v>
      </c>
      <c r="E12" t="s">
        <v>89</v>
      </c>
      <c r="F12" t="str">
        <f t="shared" si="0"/>
        <v>10M</v>
      </c>
      <c r="G12" s="2" t="str">
        <f t="shared" si="5"/>
        <v>TRI Games 8-10 Boys</v>
      </c>
      <c r="H12" s="2" t="str">
        <f t="shared" si="2"/>
        <v>DMT Games 6-14 Boys</v>
      </c>
      <c r="I12" t="str">
        <f t="shared" si="3"/>
        <v>TRI Games Disability Boys</v>
      </c>
      <c r="J12" s="2" t="str">
        <f t="shared" si="6"/>
        <v>TRI Champs 8-10 Boys</v>
      </c>
      <c r="K12" s="2" t="str">
        <f t="shared" si="7"/>
        <v>DMT Champs 8-14 Boys</v>
      </c>
      <c r="L12" t="str">
        <f t="shared" si="8"/>
        <v>TRI Champs Disability Boys</v>
      </c>
      <c r="M12" t="str">
        <f t="shared" si="9"/>
        <v>TRI Champs Mens</v>
      </c>
      <c r="N12" t="str">
        <f t="shared" si="10"/>
        <v>DMT Champs Mens</v>
      </c>
      <c r="O12" s="2" t="str">
        <f t="shared" si="11"/>
        <v>TRS Games 8-10</v>
      </c>
      <c r="P12" t="str">
        <f t="shared" si="12"/>
        <v>TRS Champs Mens</v>
      </c>
    </row>
    <row r="13" spans="1:16">
      <c r="D13">
        <f t="shared" si="1"/>
        <v>11</v>
      </c>
      <c r="E13" t="s">
        <v>89</v>
      </c>
      <c r="F13" t="str">
        <f t="shared" si="0"/>
        <v>11M</v>
      </c>
      <c r="G13" s="2" t="str">
        <f>G$1 &amp; " 11-12 " &amp; IF(E13="M","Boys","Girls")</f>
        <v>TRI Games 11-12 Boys</v>
      </c>
      <c r="H13" s="2" t="str">
        <f t="shared" si="2"/>
        <v>DMT Games 6-14 Boys</v>
      </c>
      <c r="I13" t="str">
        <f t="shared" si="3"/>
        <v>TRI Games Disability Boys</v>
      </c>
      <c r="J13" s="2" t="str">
        <f>J$1 &amp; " 11-12 "  &amp; IF($E13="M","Boys","Girls")</f>
        <v>TRI Champs 11-12 Boys</v>
      </c>
      <c r="K13" s="2" t="str">
        <f t="shared" si="7"/>
        <v>DMT Champs 8-14 Boys</v>
      </c>
      <c r="L13" t="str">
        <f t="shared" si="8"/>
        <v>TRI Champs Disability Boys</v>
      </c>
      <c r="M13" t="str">
        <f t="shared" si="9"/>
        <v>TRI Champs Mens</v>
      </c>
      <c r="N13" t="str">
        <f t="shared" si="10"/>
        <v>DMT Champs Mens</v>
      </c>
      <c r="O13" s="2" t="str">
        <f>O$1 &amp; " 11-12"</f>
        <v>TRS Games 11-12</v>
      </c>
      <c r="P13" t="str">
        <f t="shared" si="12"/>
        <v>TRS Champs Mens</v>
      </c>
    </row>
    <row r="14" spans="1:16">
      <c r="D14">
        <f t="shared" si="1"/>
        <v>12</v>
      </c>
      <c r="E14" t="s">
        <v>89</v>
      </c>
      <c r="F14" t="str">
        <f t="shared" si="0"/>
        <v>12M</v>
      </c>
      <c r="G14" s="2" t="str">
        <f t="shared" ref="G14" si="13">G$1 &amp; " 11-12 " &amp; IF(E14="M","Boys","Girls")</f>
        <v>TRI Games 11-12 Boys</v>
      </c>
      <c r="H14" s="2" t="str">
        <f t="shared" si="2"/>
        <v>DMT Games 6-14 Boys</v>
      </c>
      <c r="I14" t="str">
        <f t="shared" si="3"/>
        <v>TRI Games Disability Boys</v>
      </c>
      <c r="J14" s="2" t="str">
        <f t="shared" ref="J14" si="14">J$1 &amp; " 11-12 "  &amp; IF($E14="M","Boys","Girls")</f>
        <v>TRI Champs 11-12 Boys</v>
      </c>
      <c r="K14" s="2" t="str">
        <f t="shared" si="7"/>
        <v>DMT Champs 8-14 Boys</v>
      </c>
      <c r="L14" t="str">
        <f t="shared" si="8"/>
        <v>TRI Champs Disability Boys</v>
      </c>
      <c r="M14" t="str">
        <f t="shared" si="9"/>
        <v>TRI Champs Mens</v>
      </c>
      <c r="N14" t="str">
        <f t="shared" si="10"/>
        <v>DMT Champs Mens</v>
      </c>
      <c r="O14" s="2" t="str">
        <f t="shared" ref="O14" si="15">O$1 &amp; " 11-12"</f>
        <v>TRS Games 11-12</v>
      </c>
      <c r="P14" t="str">
        <f t="shared" si="12"/>
        <v>TRS Champs Mens</v>
      </c>
    </row>
    <row r="15" spans="1:16">
      <c r="D15">
        <f t="shared" si="1"/>
        <v>13</v>
      </c>
      <c r="E15" t="s">
        <v>89</v>
      </c>
      <c r="F15" t="str">
        <f t="shared" si="0"/>
        <v>13M</v>
      </c>
      <c r="G15" s="2" t="str">
        <f>G$1 &amp; " 13-14 " &amp; IF(E15="M","Boys","Girls")</f>
        <v>TRI Games 13-14 Boys</v>
      </c>
      <c r="H15" s="2" t="str">
        <f t="shared" si="2"/>
        <v>DMT Games 6-14 Boys</v>
      </c>
      <c r="I15" t="str">
        <f t="shared" si="3"/>
        <v>TRI Games Disability Boys</v>
      </c>
      <c r="J15" s="2" t="str">
        <f>J$1 &amp; " 13-14 "  &amp; IF($E15="M","Boys","Girls")</f>
        <v>TRI Champs 13-14 Boys</v>
      </c>
      <c r="K15" s="2" t="str">
        <f t="shared" si="7"/>
        <v>DMT Champs 8-14 Boys</v>
      </c>
      <c r="L15" t="str">
        <f t="shared" si="8"/>
        <v>TRI Champs Disability Boys</v>
      </c>
      <c r="M15" t="str">
        <f t="shared" si="9"/>
        <v>TRI Champs Mens</v>
      </c>
      <c r="N15" t="str">
        <f t="shared" si="10"/>
        <v>DMT Champs Mens</v>
      </c>
      <c r="O15" s="2" t="str">
        <f>O$1 &amp; " 13-14"</f>
        <v>TRS Games 13-14</v>
      </c>
      <c r="P15" t="str">
        <f t="shared" si="12"/>
        <v>TRS Champs Mens</v>
      </c>
    </row>
    <row r="16" spans="1:16">
      <c r="D16">
        <f t="shared" si="1"/>
        <v>14</v>
      </c>
      <c r="E16" t="s">
        <v>89</v>
      </c>
      <c r="F16" t="str">
        <f t="shared" si="0"/>
        <v>14M</v>
      </c>
      <c r="G16" s="2" t="str">
        <f t="shared" ref="G16" si="16">G$1 &amp; " 13-14 " &amp; IF(E16="M","Boys","Girls")</f>
        <v>TRI Games 13-14 Boys</v>
      </c>
      <c r="H16" s="2" t="str">
        <f t="shared" si="2"/>
        <v>DMT Games 6-14 Boys</v>
      </c>
      <c r="I16" t="str">
        <f t="shared" si="3"/>
        <v>TRI Games Disability Boys</v>
      </c>
      <c r="J16" s="2" t="str">
        <f t="shared" ref="J16" si="17">J$1 &amp; " 13-14 "  &amp; IF($E16="M","Boys","Girls")</f>
        <v>TRI Champs 13-14 Boys</v>
      </c>
      <c r="K16" s="2" t="str">
        <f t="shared" si="7"/>
        <v>DMT Champs 8-14 Boys</v>
      </c>
      <c r="L16" t="str">
        <f t="shared" si="8"/>
        <v>TRI Champs Disability Boys</v>
      </c>
      <c r="M16" t="str">
        <f t="shared" si="9"/>
        <v>TRI Champs Mens</v>
      </c>
      <c r="N16" t="str">
        <f t="shared" si="10"/>
        <v>DMT Champs Mens</v>
      </c>
      <c r="O16" s="2" t="str">
        <f t="shared" ref="O16" si="18">O$1 &amp; " 13-14"</f>
        <v>TRS Games 13-14</v>
      </c>
      <c r="P16" t="str">
        <f t="shared" si="12"/>
        <v>TRS Champs Mens</v>
      </c>
    </row>
    <row r="17" spans="4:16">
      <c r="D17">
        <f t="shared" si="1"/>
        <v>15</v>
      </c>
      <c r="E17" t="s">
        <v>89</v>
      </c>
      <c r="F17" t="str">
        <f t="shared" si="0"/>
        <v>15M</v>
      </c>
      <c r="G17" s="2" t="str">
        <f>G$1 &amp; " 15-16 " &amp; IF(E17="M","Boys","Girls")</f>
        <v>TRI Games 15-16 Boys</v>
      </c>
      <c r="H17" s="2" t="str">
        <f>H$1 &amp; " 15+ " &amp; IF($E17="M","Boys","Girls")</f>
        <v>DMT Games 15+ Boys</v>
      </c>
      <c r="I17" t="str">
        <f t="shared" si="3"/>
        <v>TRI Games Disability Boys</v>
      </c>
      <c r="J17" s="2" t="str">
        <f>J$1 &amp; " 15-16 "  &amp; IF($E17="M","Boys","Girls")</f>
        <v>TRI Champs 15-16 Boys</v>
      </c>
      <c r="K17" s="2" t="str">
        <f>K$1 &amp; " 15+ "  &amp; IF($E17="M","Boys","Girls")</f>
        <v>DMT Champs 15+ Boys</v>
      </c>
      <c r="L17" t="str">
        <f t="shared" si="8"/>
        <v>TRI Champs Disability Boys</v>
      </c>
      <c r="M17" t="str">
        <f t="shared" si="9"/>
        <v>TRI Champs Mens</v>
      </c>
      <c r="N17" t="str">
        <f t="shared" si="10"/>
        <v>DMT Champs Mens</v>
      </c>
      <c r="O17" s="2" t="str">
        <f>O$1 &amp; " 15-16"</f>
        <v>TRS Games 15-16</v>
      </c>
      <c r="P17" t="str">
        <f t="shared" si="12"/>
        <v>TRS Champs Mens</v>
      </c>
    </row>
    <row r="18" spans="4:16">
      <c r="D18">
        <f t="shared" si="1"/>
        <v>16</v>
      </c>
      <c r="E18" t="s">
        <v>89</v>
      </c>
      <c r="F18" t="str">
        <f t="shared" si="0"/>
        <v>16M</v>
      </c>
      <c r="G18" s="2" t="str">
        <f t="shared" ref="G18" si="19">G$1 &amp; " 15-16 " &amp; IF(E18="M","Boys","Girls")</f>
        <v>TRI Games 15-16 Boys</v>
      </c>
      <c r="H18" s="2" t="str">
        <f t="shared" ref="H18:H67" si="20">H$1 &amp; " 15+ " &amp; IF($E18="M","Boys","Girls")</f>
        <v>DMT Games 15+ Boys</v>
      </c>
      <c r="I18" t="str">
        <f t="shared" si="3"/>
        <v>TRI Games Disability Boys</v>
      </c>
      <c r="J18" s="2" t="str">
        <f t="shared" ref="J18" si="21">J$1 &amp; " 15-16 "  &amp; IF($E18="M","Boys","Girls")</f>
        <v>TRI Champs 15-16 Boys</v>
      </c>
      <c r="K18" s="2" t="str">
        <f t="shared" ref="K18:K67" si="22">K$1 &amp; " 15+ "  &amp; IF($E18="M","Boys","Girls")</f>
        <v>DMT Champs 15+ Boys</v>
      </c>
      <c r="L18" t="str">
        <f t="shared" si="8"/>
        <v>TRI Champs Disability Boys</v>
      </c>
      <c r="M18" t="str">
        <f t="shared" si="9"/>
        <v>TRI Champs Mens</v>
      </c>
      <c r="N18" t="str">
        <f t="shared" si="10"/>
        <v>DMT Champs Mens</v>
      </c>
      <c r="O18" s="2" t="str">
        <f t="shared" ref="O18" si="23">O$1 &amp; " 15-16"</f>
        <v>TRS Games 15-16</v>
      </c>
      <c r="P18" t="str">
        <f t="shared" si="12"/>
        <v>TRS Champs Mens</v>
      </c>
    </row>
    <row r="19" spans="4:16">
      <c r="D19">
        <f t="shared" si="1"/>
        <v>17</v>
      </c>
      <c r="E19" t="s">
        <v>89</v>
      </c>
      <c r="F19" t="str">
        <f t="shared" si="0"/>
        <v>17M</v>
      </c>
      <c r="G19" s="2" t="str">
        <f>G$1 &amp; " 17+ " &amp; IF(E19="M","Boys","Girls")</f>
        <v>TRI Games 17+ Boys</v>
      </c>
      <c r="H19" s="2" t="str">
        <f t="shared" si="20"/>
        <v>DMT Games 15+ Boys</v>
      </c>
      <c r="I19" t="str">
        <f t="shared" si="3"/>
        <v>TRI Games Disability Boys</v>
      </c>
      <c r="J19" s="2" t="str">
        <f>J$1 &amp; " 17+ "  &amp; IF($E19="M","Boys","Girls")</f>
        <v>TRI Champs 17+ Boys</v>
      </c>
      <c r="K19" s="2" t="str">
        <f t="shared" si="22"/>
        <v>DMT Champs 15+ Boys</v>
      </c>
      <c r="L19" t="str">
        <f t="shared" si="8"/>
        <v>TRI Champs Disability Boys</v>
      </c>
      <c r="M19" t="str">
        <f t="shared" si="9"/>
        <v>TRI Champs Mens</v>
      </c>
      <c r="N19" t="str">
        <f t="shared" si="10"/>
        <v>DMT Champs Mens</v>
      </c>
      <c r="O19" s="2" t="str">
        <f>O$1 &amp; " 17+"</f>
        <v>TRS Games 17+</v>
      </c>
      <c r="P19" t="str">
        <f t="shared" si="12"/>
        <v>TRS Champs Mens</v>
      </c>
    </row>
    <row r="20" spans="4:16">
      <c r="D20">
        <f t="shared" si="1"/>
        <v>18</v>
      </c>
      <c r="E20" t="s">
        <v>89</v>
      </c>
      <c r="F20" t="str">
        <f t="shared" si="0"/>
        <v>18M</v>
      </c>
      <c r="G20" s="2" t="str">
        <f t="shared" ref="G20:G67" si="24">G$1 &amp; " 17+ " &amp; IF(E20="M","Boys","Girls")</f>
        <v>TRI Games 17+ Boys</v>
      </c>
      <c r="H20" s="2" t="str">
        <f t="shared" si="20"/>
        <v>DMT Games 15+ Boys</v>
      </c>
      <c r="I20" t="str">
        <f t="shared" si="3"/>
        <v>TRI Games Disability Boys</v>
      </c>
      <c r="J20" s="2" t="str">
        <f t="shared" ref="J20:J67" si="25">J$1 &amp; " 17+ "  &amp; IF($E20="M","Boys","Girls")</f>
        <v>TRI Champs 17+ Boys</v>
      </c>
      <c r="K20" s="2" t="str">
        <f t="shared" si="22"/>
        <v>DMT Champs 15+ Boys</v>
      </c>
      <c r="L20" t="str">
        <f t="shared" si="8"/>
        <v>TRI Champs Disability Boys</v>
      </c>
      <c r="M20" t="str">
        <f t="shared" si="9"/>
        <v>TRI Champs Mens</v>
      </c>
      <c r="N20" t="str">
        <f t="shared" si="10"/>
        <v>DMT Champs Mens</v>
      </c>
      <c r="O20" s="2" t="str">
        <f t="shared" ref="O20:O67" si="26">O$1 &amp; " 17+"</f>
        <v>TRS Games 17+</v>
      </c>
      <c r="P20" t="str">
        <f t="shared" si="12"/>
        <v>TRS Champs Mens</v>
      </c>
    </row>
    <row r="21" spans="4:16">
      <c r="D21">
        <f t="shared" si="1"/>
        <v>19</v>
      </c>
      <c r="E21" t="s">
        <v>89</v>
      </c>
      <c r="F21" t="str">
        <f t="shared" si="0"/>
        <v>19M</v>
      </c>
      <c r="G21" s="2" t="str">
        <f t="shared" si="24"/>
        <v>TRI Games 17+ Boys</v>
      </c>
      <c r="H21" s="2" t="str">
        <f t="shared" si="20"/>
        <v>DMT Games 15+ Boys</v>
      </c>
      <c r="I21" t="str">
        <f t="shared" si="3"/>
        <v>TRI Games Disability Boys</v>
      </c>
      <c r="J21" s="2" t="str">
        <f t="shared" si="25"/>
        <v>TRI Champs 17+ Boys</v>
      </c>
      <c r="K21" s="2" t="str">
        <f t="shared" si="22"/>
        <v>DMT Champs 15+ Boys</v>
      </c>
      <c r="L21" t="str">
        <f t="shared" si="8"/>
        <v>TRI Champs Disability Boys</v>
      </c>
      <c r="M21" t="str">
        <f t="shared" si="9"/>
        <v>TRI Champs Mens</v>
      </c>
      <c r="N21" t="str">
        <f t="shared" si="10"/>
        <v>DMT Champs Mens</v>
      </c>
      <c r="O21" s="2" t="str">
        <f t="shared" si="26"/>
        <v>TRS Games 17+</v>
      </c>
      <c r="P21" t="str">
        <f t="shared" si="12"/>
        <v>TRS Champs Mens</v>
      </c>
    </row>
    <row r="22" spans="4:16">
      <c r="D22">
        <f t="shared" si="1"/>
        <v>20</v>
      </c>
      <c r="E22" t="s">
        <v>89</v>
      </c>
      <c r="F22" t="str">
        <f t="shared" si="0"/>
        <v>20M</v>
      </c>
      <c r="G22" s="2" t="str">
        <f t="shared" si="24"/>
        <v>TRI Games 17+ Boys</v>
      </c>
      <c r="H22" s="2" t="str">
        <f t="shared" si="20"/>
        <v>DMT Games 15+ Boys</v>
      </c>
      <c r="I22" t="str">
        <f t="shared" si="3"/>
        <v>TRI Games Disability Boys</v>
      </c>
      <c r="J22" s="2" t="str">
        <f t="shared" si="25"/>
        <v>TRI Champs 17+ Boys</v>
      </c>
      <c r="K22" s="2" t="str">
        <f t="shared" si="22"/>
        <v>DMT Champs 15+ Boys</v>
      </c>
      <c r="L22" t="str">
        <f t="shared" si="8"/>
        <v>TRI Champs Disability Boys</v>
      </c>
      <c r="M22" t="str">
        <f t="shared" si="9"/>
        <v>TRI Champs Mens</v>
      </c>
      <c r="N22" t="str">
        <f t="shared" si="10"/>
        <v>DMT Champs Mens</v>
      </c>
      <c r="O22" s="2" t="str">
        <f t="shared" si="26"/>
        <v>TRS Games 17+</v>
      </c>
      <c r="P22" t="str">
        <f t="shared" si="12"/>
        <v>TRS Champs Mens</v>
      </c>
    </row>
    <row r="23" spans="4:16">
      <c r="D23">
        <f t="shared" si="1"/>
        <v>21</v>
      </c>
      <c r="E23" t="s">
        <v>89</v>
      </c>
      <c r="F23" t="str">
        <f t="shared" si="0"/>
        <v>21M</v>
      </c>
      <c r="G23" s="2" t="str">
        <f t="shared" si="24"/>
        <v>TRI Games 17+ Boys</v>
      </c>
      <c r="H23" s="2" t="str">
        <f t="shared" si="20"/>
        <v>DMT Games 15+ Boys</v>
      </c>
      <c r="I23" t="str">
        <f t="shared" si="3"/>
        <v>TRI Games Disability Boys</v>
      </c>
      <c r="J23" s="2" t="str">
        <f t="shared" si="25"/>
        <v>TRI Champs 17+ Boys</v>
      </c>
      <c r="K23" s="2" t="str">
        <f t="shared" si="22"/>
        <v>DMT Champs 15+ Boys</v>
      </c>
      <c r="L23" t="str">
        <f t="shared" si="8"/>
        <v>TRI Champs Disability Boys</v>
      </c>
      <c r="M23" t="str">
        <f t="shared" si="9"/>
        <v>TRI Champs Mens</v>
      </c>
      <c r="N23" t="str">
        <f t="shared" si="10"/>
        <v>DMT Champs Mens</v>
      </c>
      <c r="O23" s="2" t="str">
        <f t="shared" si="26"/>
        <v>TRS Games 17+</v>
      </c>
      <c r="P23" t="str">
        <f t="shared" si="12"/>
        <v>TRS Champs Mens</v>
      </c>
    </row>
    <row r="24" spans="4:16">
      <c r="D24">
        <f t="shared" si="1"/>
        <v>22</v>
      </c>
      <c r="E24" t="s">
        <v>89</v>
      </c>
      <c r="F24" t="str">
        <f t="shared" si="0"/>
        <v>22M</v>
      </c>
      <c r="G24" s="2" t="str">
        <f t="shared" si="24"/>
        <v>TRI Games 17+ Boys</v>
      </c>
      <c r="H24" s="2" t="str">
        <f t="shared" si="20"/>
        <v>DMT Games 15+ Boys</v>
      </c>
      <c r="I24" t="str">
        <f t="shared" si="3"/>
        <v>TRI Games Disability Boys</v>
      </c>
      <c r="J24" s="2" t="str">
        <f t="shared" si="25"/>
        <v>TRI Champs 17+ Boys</v>
      </c>
      <c r="K24" s="2" t="str">
        <f t="shared" si="22"/>
        <v>DMT Champs 15+ Boys</v>
      </c>
      <c r="L24" t="str">
        <f t="shared" si="8"/>
        <v>TRI Champs Disability Boys</v>
      </c>
      <c r="M24" t="str">
        <f t="shared" si="9"/>
        <v>TRI Champs Mens</v>
      </c>
      <c r="N24" t="str">
        <f t="shared" si="10"/>
        <v>DMT Champs Mens</v>
      </c>
      <c r="O24" s="2" t="str">
        <f t="shared" si="26"/>
        <v>TRS Games 17+</v>
      </c>
      <c r="P24" t="str">
        <f t="shared" si="12"/>
        <v>TRS Champs Mens</v>
      </c>
    </row>
    <row r="25" spans="4:16">
      <c r="D25">
        <f t="shared" si="1"/>
        <v>23</v>
      </c>
      <c r="E25" t="s">
        <v>89</v>
      </c>
      <c r="F25" t="str">
        <f t="shared" si="0"/>
        <v>23M</v>
      </c>
      <c r="G25" s="2" t="str">
        <f t="shared" si="24"/>
        <v>TRI Games 17+ Boys</v>
      </c>
      <c r="H25" s="2" t="str">
        <f t="shared" si="20"/>
        <v>DMT Games 15+ Boys</v>
      </c>
      <c r="I25" t="str">
        <f t="shared" si="3"/>
        <v>TRI Games Disability Boys</v>
      </c>
      <c r="J25" s="2" t="str">
        <f t="shared" si="25"/>
        <v>TRI Champs 17+ Boys</v>
      </c>
      <c r="K25" s="2" t="str">
        <f t="shared" si="22"/>
        <v>DMT Champs 15+ Boys</v>
      </c>
      <c r="L25" t="str">
        <f t="shared" si="8"/>
        <v>TRI Champs Disability Boys</v>
      </c>
      <c r="M25" t="str">
        <f t="shared" si="9"/>
        <v>TRI Champs Mens</v>
      </c>
      <c r="N25" t="str">
        <f t="shared" si="10"/>
        <v>DMT Champs Mens</v>
      </c>
      <c r="O25" s="2" t="str">
        <f t="shared" si="26"/>
        <v>TRS Games 17+</v>
      </c>
      <c r="P25" t="str">
        <f t="shared" si="12"/>
        <v>TRS Champs Mens</v>
      </c>
    </row>
    <row r="26" spans="4:16">
      <c r="D26">
        <f t="shared" si="1"/>
        <v>24</v>
      </c>
      <c r="E26" t="s">
        <v>89</v>
      </c>
      <c r="F26" t="str">
        <f t="shared" si="0"/>
        <v>24M</v>
      </c>
      <c r="G26" s="2" t="str">
        <f t="shared" si="24"/>
        <v>TRI Games 17+ Boys</v>
      </c>
      <c r="H26" s="2" t="str">
        <f t="shared" si="20"/>
        <v>DMT Games 15+ Boys</v>
      </c>
      <c r="I26" t="str">
        <f t="shared" si="3"/>
        <v>TRI Games Disability Boys</v>
      </c>
      <c r="J26" s="2" t="str">
        <f t="shared" si="25"/>
        <v>TRI Champs 17+ Boys</v>
      </c>
      <c r="K26" s="2" t="str">
        <f t="shared" si="22"/>
        <v>DMT Champs 15+ Boys</v>
      </c>
      <c r="L26" t="str">
        <f t="shared" si="8"/>
        <v>TRI Champs Disability Boys</v>
      </c>
      <c r="M26" t="str">
        <f t="shared" si="9"/>
        <v>TRI Champs Mens</v>
      </c>
      <c r="N26" t="str">
        <f t="shared" si="10"/>
        <v>DMT Champs Mens</v>
      </c>
      <c r="O26" s="2" t="str">
        <f t="shared" si="26"/>
        <v>TRS Games 17+</v>
      </c>
      <c r="P26" t="str">
        <f t="shared" si="12"/>
        <v>TRS Champs Mens</v>
      </c>
    </row>
    <row r="27" spans="4:16">
      <c r="D27">
        <f t="shared" si="1"/>
        <v>25</v>
      </c>
      <c r="E27" t="s">
        <v>89</v>
      </c>
      <c r="F27" t="str">
        <f t="shared" si="0"/>
        <v>25M</v>
      </c>
      <c r="G27" s="2" t="str">
        <f t="shared" si="24"/>
        <v>TRI Games 17+ Boys</v>
      </c>
      <c r="H27" s="2" t="str">
        <f t="shared" si="20"/>
        <v>DMT Games 15+ Boys</v>
      </c>
      <c r="I27" t="str">
        <f t="shared" si="3"/>
        <v>TRI Games Disability Boys</v>
      </c>
      <c r="J27" s="2" t="str">
        <f t="shared" si="25"/>
        <v>TRI Champs 17+ Boys</v>
      </c>
      <c r="K27" s="2" t="str">
        <f t="shared" si="22"/>
        <v>DMT Champs 15+ Boys</v>
      </c>
      <c r="L27" t="str">
        <f t="shared" si="8"/>
        <v>TRI Champs Disability Boys</v>
      </c>
      <c r="M27" t="str">
        <f t="shared" si="9"/>
        <v>TRI Champs Mens</v>
      </c>
      <c r="N27" t="str">
        <f t="shared" si="10"/>
        <v>DMT Champs Mens</v>
      </c>
      <c r="O27" s="2" t="str">
        <f t="shared" si="26"/>
        <v>TRS Games 17+</v>
      </c>
      <c r="P27" t="str">
        <f t="shared" si="12"/>
        <v>TRS Champs Mens</v>
      </c>
    </row>
    <row r="28" spans="4:16">
      <c r="D28">
        <f t="shared" si="1"/>
        <v>26</v>
      </c>
      <c r="E28" t="s">
        <v>89</v>
      </c>
      <c r="F28" t="str">
        <f t="shared" si="0"/>
        <v>26M</v>
      </c>
      <c r="G28" s="2" t="str">
        <f t="shared" si="24"/>
        <v>TRI Games 17+ Boys</v>
      </c>
      <c r="H28" s="2" t="str">
        <f t="shared" si="20"/>
        <v>DMT Games 15+ Boys</v>
      </c>
      <c r="I28" t="str">
        <f t="shared" si="3"/>
        <v>TRI Games Disability Boys</v>
      </c>
      <c r="J28" s="2" t="str">
        <f t="shared" si="25"/>
        <v>TRI Champs 17+ Boys</v>
      </c>
      <c r="K28" s="2" t="str">
        <f t="shared" si="22"/>
        <v>DMT Champs 15+ Boys</v>
      </c>
      <c r="L28" t="str">
        <f t="shared" si="8"/>
        <v>TRI Champs Disability Boys</v>
      </c>
      <c r="M28" t="str">
        <f t="shared" si="9"/>
        <v>TRI Champs Mens</v>
      </c>
      <c r="N28" t="str">
        <f t="shared" si="10"/>
        <v>DMT Champs Mens</v>
      </c>
      <c r="O28" s="2" t="str">
        <f t="shared" si="26"/>
        <v>TRS Games 17+</v>
      </c>
      <c r="P28" t="str">
        <f t="shared" si="12"/>
        <v>TRS Champs Mens</v>
      </c>
    </row>
    <row r="29" spans="4:16">
      <c r="D29">
        <f t="shared" si="1"/>
        <v>27</v>
      </c>
      <c r="E29" t="s">
        <v>89</v>
      </c>
      <c r="F29" t="str">
        <f t="shared" si="0"/>
        <v>27M</v>
      </c>
      <c r="G29" s="2" t="str">
        <f t="shared" si="24"/>
        <v>TRI Games 17+ Boys</v>
      </c>
      <c r="H29" s="2" t="str">
        <f t="shared" si="20"/>
        <v>DMT Games 15+ Boys</v>
      </c>
      <c r="I29" t="str">
        <f t="shared" si="3"/>
        <v>TRI Games Disability Boys</v>
      </c>
      <c r="J29" s="2" t="str">
        <f t="shared" si="25"/>
        <v>TRI Champs 17+ Boys</v>
      </c>
      <c r="K29" s="2" t="str">
        <f t="shared" si="22"/>
        <v>DMT Champs 15+ Boys</v>
      </c>
      <c r="L29" t="str">
        <f t="shared" si="8"/>
        <v>TRI Champs Disability Boys</v>
      </c>
      <c r="M29" t="str">
        <f t="shared" si="9"/>
        <v>TRI Champs Mens</v>
      </c>
      <c r="N29" t="str">
        <f t="shared" si="10"/>
        <v>DMT Champs Mens</v>
      </c>
      <c r="O29" s="2" t="str">
        <f t="shared" si="26"/>
        <v>TRS Games 17+</v>
      </c>
      <c r="P29" t="str">
        <f t="shared" si="12"/>
        <v>TRS Champs Mens</v>
      </c>
    </row>
    <row r="30" spans="4:16">
      <c r="D30">
        <f t="shared" si="1"/>
        <v>28</v>
      </c>
      <c r="E30" t="s">
        <v>89</v>
      </c>
      <c r="F30" t="str">
        <f t="shared" si="0"/>
        <v>28M</v>
      </c>
      <c r="G30" s="2" t="str">
        <f t="shared" si="24"/>
        <v>TRI Games 17+ Boys</v>
      </c>
      <c r="H30" s="2" t="str">
        <f t="shared" si="20"/>
        <v>DMT Games 15+ Boys</v>
      </c>
      <c r="I30" t="str">
        <f t="shared" si="3"/>
        <v>TRI Games Disability Boys</v>
      </c>
      <c r="J30" s="2" t="str">
        <f t="shared" si="25"/>
        <v>TRI Champs 17+ Boys</v>
      </c>
      <c r="K30" s="2" t="str">
        <f t="shared" si="22"/>
        <v>DMT Champs 15+ Boys</v>
      </c>
      <c r="L30" t="str">
        <f t="shared" si="8"/>
        <v>TRI Champs Disability Boys</v>
      </c>
      <c r="M30" t="str">
        <f t="shared" si="9"/>
        <v>TRI Champs Mens</v>
      </c>
      <c r="N30" t="str">
        <f t="shared" si="10"/>
        <v>DMT Champs Mens</v>
      </c>
      <c r="O30" s="2" t="str">
        <f t="shared" si="26"/>
        <v>TRS Games 17+</v>
      </c>
      <c r="P30" t="str">
        <f t="shared" si="12"/>
        <v>TRS Champs Mens</v>
      </c>
    </row>
    <row r="31" spans="4:16">
      <c r="D31">
        <f t="shared" si="1"/>
        <v>29</v>
      </c>
      <c r="E31" t="s">
        <v>89</v>
      </c>
      <c r="F31" t="str">
        <f t="shared" si="0"/>
        <v>29M</v>
      </c>
      <c r="G31" s="2" t="str">
        <f t="shared" si="24"/>
        <v>TRI Games 17+ Boys</v>
      </c>
      <c r="H31" s="2" t="str">
        <f t="shared" si="20"/>
        <v>DMT Games 15+ Boys</v>
      </c>
      <c r="I31" t="str">
        <f t="shared" si="3"/>
        <v>TRI Games Disability Boys</v>
      </c>
      <c r="J31" s="2" t="str">
        <f t="shared" si="25"/>
        <v>TRI Champs 17+ Boys</v>
      </c>
      <c r="K31" s="2" t="str">
        <f t="shared" si="22"/>
        <v>DMT Champs 15+ Boys</v>
      </c>
      <c r="L31" t="str">
        <f t="shared" si="8"/>
        <v>TRI Champs Disability Boys</v>
      </c>
      <c r="M31" t="str">
        <f t="shared" si="9"/>
        <v>TRI Champs Mens</v>
      </c>
      <c r="N31" t="str">
        <f t="shared" si="10"/>
        <v>DMT Champs Mens</v>
      </c>
      <c r="O31" s="2" t="str">
        <f t="shared" si="26"/>
        <v>TRS Games 17+</v>
      </c>
      <c r="P31" t="str">
        <f t="shared" si="12"/>
        <v>TRS Champs Mens</v>
      </c>
    </row>
    <row r="32" spans="4:16">
      <c r="D32">
        <f t="shared" si="1"/>
        <v>30</v>
      </c>
      <c r="E32" t="s">
        <v>89</v>
      </c>
      <c r="F32" t="str">
        <f t="shared" si="0"/>
        <v>30M</v>
      </c>
      <c r="G32" s="2" t="str">
        <f t="shared" si="24"/>
        <v>TRI Games 17+ Boys</v>
      </c>
      <c r="H32" s="2" t="str">
        <f t="shared" si="20"/>
        <v>DMT Games 15+ Boys</v>
      </c>
      <c r="I32" t="str">
        <f t="shared" si="3"/>
        <v>TRI Games Disability Boys</v>
      </c>
      <c r="J32" s="2" t="str">
        <f t="shared" si="25"/>
        <v>TRI Champs 17+ Boys</v>
      </c>
      <c r="K32" s="2" t="str">
        <f t="shared" si="22"/>
        <v>DMT Champs 15+ Boys</v>
      </c>
      <c r="L32" t="str">
        <f t="shared" si="8"/>
        <v>TRI Champs Disability Boys</v>
      </c>
      <c r="M32" t="str">
        <f t="shared" si="9"/>
        <v>TRI Champs Mens</v>
      </c>
      <c r="N32" t="str">
        <f t="shared" si="10"/>
        <v>DMT Champs Mens</v>
      </c>
      <c r="O32" s="2" t="str">
        <f t="shared" si="26"/>
        <v>TRS Games 17+</v>
      </c>
      <c r="P32" t="str">
        <f t="shared" si="12"/>
        <v>TRS Champs Mens</v>
      </c>
    </row>
    <row r="33" spans="4:16">
      <c r="D33">
        <f t="shared" si="1"/>
        <v>31</v>
      </c>
      <c r="E33" t="s">
        <v>89</v>
      </c>
      <c r="F33" t="str">
        <f t="shared" si="0"/>
        <v>31M</v>
      </c>
      <c r="G33" s="2" t="str">
        <f t="shared" si="24"/>
        <v>TRI Games 17+ Boys</v>
      </c>
      <c r="H33" s="2" t="str">
        <f t="shared" si="20"/>
        <v>DMT Games 15+ Boys</v>
      </c>
      <c r="I33" t="str">
        <f t="shared" si="3"/>
        <v>TRI Games Disability Boys</v>
      </c>
      <c r="J33" s="2" t="str">
        <f t="shared" si="25"/>
        <v>TRI Champs 17+ Boys</v>
      </c>
      <c r="K33" s="2" t="str">
        <f t="shared" si="22"/>
        <v>DMT Champs 15+ Boys</v>
      </c>
      <c r="L33" t="str">
        <f t="shared" si="8"/>
        <v>TRI Champs Disability Boys</v>
      </c>
      <c r="M33" t="str">
        <f t="shared" si="9"/>
        <v>TRI Champs Mens</v>
      </c>
      <c r="N33" t="str">
        <f t="shared" si="10"/>
        <v>DMT Champs Mens</v>
      </c>
      <c r="O33" s="2" t="str">
        <f t="shared" si="26"/>
        <v>TRS Games 17+</v>
      </c>
      <c r="P33" t="str">
        <f t="shared" si="12"/>
        <v>TRS Champs Mens</v>
      </c>
    </row>
    <row r="34" spans="4:16">
      <c r="D34">
        <f t="shared" si="1"/>
        <v>32</v>
      </c>
      <c r="E34" t="s">
        <v>89</v>
      </c>
      <c r="F34" t="str">
        <f t="shared" si="0"/>
        <v>32M</v>
      </c>
      <c r="G34" s="2" t="str">
        <f t="shared" si="24"/>
        <v>TRI Games 17+ Boys</v>
      </c>
      <c r="H34" s="2" t="str">
        <f t="shared" si="20"/>
        <v>DMT Games 15+ Boys</v>
      </c>
      <c r="I34" t="str">
        <f t="shared" si="3"/>
        <v>TRI Games Disability Boys</v>
      </c>
      <c r="J34" s="2" t="str">
        <f t="shared" si="25"/>
        <v>TRI Champs 17+ Boys</v>
      </c>
      <c r="K34" s="2" t="str">
        <f t="shared" si="22"/>
        <v>DMT Champs 15+ Boys</v>
      </c>
      <c r="L34" t="str">
        <f t="shared" si="8"/>
        <v>TRI Champs Disability Boys</v>
      </c>
      <c r="M34" t="str">
        <f t="shared" si="9"/>
        <v>TRI Champs Mens</v>
      </c>
      <c r="N34" t="str">
        <f t="shared" si="10"/>
        <v>DMT Champs Mens</v>
      </c>
      <c r="O34" s="2" t="str">
        <f t="shared" si="26"/>
        <v>TRS Games 17+</v>
      </c>
      <c r="P34" t="str">
        <f t="shared" si="12"/>
        <v>TRS Champs Mens</v>
      </c>
    </row>
    <row r="35" spans="4:16">
      <c r="D35">
        <f t="shared" si="1"/>
        <v>33</v>
      </c>
      <c r="E35" t="s">
        <v>89</v>
      </c>
      <c r="F35" t="str">
        <f t="shared" si="0"/>
        <v>33M</v>
      </c>
      <c r="G35" s="2" t="str">
        <f t="shared" si="24"/>
        <v>TRI Games 17+ Boys</v>
      </c>
      <c r="H35" s="2" t="str">
        <f t="shared" si="20"/>
        <v>DMT Games 15+ Boys</v>
      </c>
      <c r="I35" t="str">
        <f t="shared" si="3"/>
        <v>TRI Games Disability Boys</v>
      </c>
      <c r="J35" s="2" t="str">
        <f t="shared" si="25"/>
        <v>TRI Champs 17+ Boys</v>
      </c>
      <c r="K35" s="2" t="str">
        <f t="shared" si="22"/>
        <v>DMT Champs 15+ Boys</v>
      </c>
      <c r="L35" t="str">
        <f t="shared" si="8"/>
        <v>TRI Champs Disability Boys</v>
      </c>
      <c r="M35" t="str">
        <f t="shared" si="9"/>
        <v>TRI Champs Mens</v>
      </c>
      <c r="N35" t="str">
        <f t="shared" si="10"/>
        <v>DMT Champs Mens</v>
      </c>
      <c r="O35" s="2" t="str">
        <f t="shared" si="26"/>
        <v>TRS Games 17+</v>
      </c>
      <c r="P35" t="str">
        <f t="shared" si="12"/>
        <v>TRS Champs Mens</v>
      </c>
    </row>
    <row r="36" spans="4:16">
      <c r="D36">
        <f t="shared" si="1"/>
        <v>34</v>
      </c>
      <c r="E36" t="s">
        <v>89</v>
      </c>
      <c r="F36" t="str">
        <f t="shared" si="0"/>
        <v>34M</v>
      </c>
      <c r="G36" s="2" t="str">
        <f t="shared" si="24"/>
        <v>TRI Games 17+ Boys</v>
      </c>
      <c r="H36" s="2" t="str">
        <f t="shared" si="20"/>
        <v>DMT Games 15+ Boys</v>
      </c>
      <c r="I36" t="str">
        <f t="shared" si="3"/>
        <v>TRI Games Disability Boys</v>
      </c>
      <c r="J36" s="2" t="str">
        <f t="shared" si="25"/>
        <v>TRI Champs 17+ Boys</v>
      </c>
      <c r="K36" s="2" t="str">
        <f t="shared" si="22"/>
        <v>DMT Champs 15+ Boys</v>
      </c>
      <c r="L36" t="str">
        <f t="shared" si="8"/>
        <v>TRI Champs Disability Boys</v>
      </c>
      <c r="M36" t="str">
        <f t="shared" si="9"/>
        <v>TRI Champs Mens</v>
      </c>
      <c r="N36" t="str">
        <f t="shared" si="10"/>
        <v>DMT Champs Mens</v>
      </c>
      <c r="O36" s="2" t="str">
        <f t="shared" si="26"/>
        <v>TRS Games 17+</v>
      </c>
      <c r="P36" t="str">
        <f t="shared" si="12"/>
        <v>TRS Champs Mens</v>
      </c>
    </row>
    <row r="37" spans="4:16">
      <c r="D37">
        <f t="shared" si="1"/>
        <v>35</v>
      </c>
      <c r="E37" t="s">
        <v>89</v>
      </c>
      <c r="F37" t="str">
        <f t="shared" si="0"/>
        <v>35M</v>
      </c>
      <c r="G37" s="2" t="str">
        <f t="shared" si="24"/>
        <v>TRI Games 17+ Boys</v>
      </c>
      <c r="H37" s="2" t="str">
        <f t="shared" si="20"/>
        <v>DMT Games 15+ Boys</v>
      </c>
      <c r="I37" t="str">
        <f t="shared" si="3"/>
        <v>TRI Games Disability Boys</v>
      </c>
      <c r="J37" s="2" t="str">
        <f t="shared" si="25"/>
        <v>TRI Champs 17+ Boys</v>
      </c>
      <c r="K37" s="2" t="str">
        <f t="shared" si="22"/>
        <v>DMT Champs 15+ Boys</v>
      </c>
      <c r="L37" t="str">
        <f t="shared" si="8"/>
        <v>TRI Champs Disability Boys</v>
      </c>
      <c r="M37" t="str">
        <f t="shared" si="9"/>
        <v>TRI Champs Mens</v>
      </c>
      <c r="N37" t="str">
        <f t="shared" si="10"/>
        <v>DMT Champs Mens</v>
      </c>
      <c r="O37" s="2" t="str">
        <f t="shared" si="26"/>
        <v>TRS Games 17+</v>
      </c>
      <c r="P37" t="str">
        <f t="shared" si="12"/>
        <v>TRS Champs Mens</v>
      </c>
    </row>
    <row r="38" spans="4:16">
      <c r="D38">
        <f t="shared" si="1"/>
        <v>36</v>
      </c>
      <c r="E38" t="s">
        <v>89</v>
      </c>
      <c r="F38" t="str">
        <f t="shared" si="0"/>
        <v>36M</v>
      </c>
      <c r="G38" s="2" t="str">
        <f t="shared" si="24"/>
        <v>TRI Games 17+ Boys</v>
      </c>
      <c r="H38" s="2" t="str">
        <f t="shared" si="20"/>
        <v>DMT Games 15+ Boys</v>
      </c>
      <c r="I38" t="str">
        <f t="shared" si="3"/>
        <v>TRI Games Disability Boys</v>
      </c>
      <c r="J38" s="2" t="str">
        <f t="shared" si="25"/>
        <v>TRI Champs 17+ Boys</v>
      </c>
      <c r="K38" s="2" t="str">
        <f t="shared" si="22"/>
        <v>DMT Champs 15+ Boys</v>
      </c>
      <c r="L38" t="str">
        <f t="shared" si="8"/>
        <v>TRI Champs Disability Boys</v>
      </c>
      <c r="M38" t="str">
        <f t="shared" si="9"/>
        <v>TRI Champs Mens</v>
      </c>
      <c r="N38" t="str">
        <f t="shared" si="10"/>
        <v>DMT Champs Mens</v>
      </c>
      <c r="O38" s="2" t="str">
        <f t="shared" si="26"/>
        <v>TRS Games 17+</v>
      </c>
      <c r="P38" t="str">
        <f t="shared" si="12"/>
        <v>TRS Champs Mens</v>
      </c>
    </row>
    <row r="39" spans="4:16">
      <c r="D39">
        <f t="shared" si="1"/>
        <v>37</v>
      </c>
      <c r="E39" t="s">
        <v>89</v>
      </c>
      <c r="F39" t="str">
        <f t="shared" si="0"/>
        <v>37M</v>
      </c>
      <c r="G39" s="2" t="str">
        <f t="shared" si="24"/>
        <v>TRI Games 17+ Boys</v>
      </c>
      <c r="H39" s="2" t="str">
        <f t="shared" si="20"/>
        <v>DMT Games 15+ Boys</v>
      </c>
      <c r="I39" t="str">
        <f t="shared" si="3"/>
        <v>TRI Games Disability Boys</v>
      </c>
      <c r="J39" s="2" t="str">
        <f t="shared" si="25"/>
        <v>TRI Champs 17+ Boys</v>
      </c>
      <c r="K39" s="2" t="str">
        <f t="shared" si="22"/>
        <v>DMT Champs 15+ Boys</v>
      </c>
      <c r="L39" t="str">
        <f t="shared" si="8"/>
        <v>TRI Champs Disability Boys</v>
      </c>
      <c r="M39" t="str">
        <f t="shared" si="9"/>
        <v>TRI Champs Mens</v>
      </c>
      <c r="N39" t="str">
        <f t="shared" si="10"/>
        <v>DMT Champs Mens</v>
      </c>
      <c r="O39" s="2" t="str">
        <f t="shared" si="26"/>
        <v>TRS Games 17+</v>
      </c>
      <c r="P39" t="str">
        <f t="shared" si="12"/>
        <v>TRS Champs Mens</v>
      </c>
    </row>
    <row r="40" spans="4:16">
      <c r="D40">
        <f t="shared" si="1"/>
        <v>38</v>
      </c>
      <c r="E40" t="s">
        <v>89</v>
      </c>
      <c r="F40" t="str">
        <f t="shared" si="0"/>
        <v>38M</v>
      </c>
      <c r="G40" s="2" t="str">
        <f t="shared" si="24"/>
        <v>TRI Games 17+ Boys</v>
      </c>
      <c r="H40" s="2" t="str">
        <f t="shared" si="20"/>
        <v>DMT Games 15+ Boys</v>
      </c>
      <c r="I40" t="str">
        <f t="shared" si="3"/>
        <v>TRI Games Disability Boys</v>
      </c>
      <c r="J40" s="2" t="str">
        <f t="shared" si="25"/>
        <v>TRI Champs 17+ Boys</v>
      </c>
      <c r="K40" s="2" t="str">
        <f t="shared" si="22"/>
        <v>DMT Champs 15+ Boys</v>
      </c>
      <c r="L40" t="str">
        <f t="shared" si="8"/>
        <v>TRI Champs Disability Boys</v>
      </c>
      <c r="M40" t="str">
        <f t="shared" si="9"/>
        <v>TRI Champs Mens</v>
      </c>
      <c r="N40" t="str">
        <f t="shared" si="10"/>
        <v>DMT Champs Mens</v>
      </c>
      <c r="O40" s="2" t="str">
        <f t="shared" si="26"/>
        <v>TRS Games 17+</v>
      </c>
      <c r="P40" t="str">
        <f t="shared" si="12"/>
        <v>TRS Champs Mens</v>
      </c>
    </row>
    <row r="41" spans="4:16">
      <c r="D41">
        <f t="shared" si="1"/>
        <v>39</v>
      </c>
      <c r="E41" t="s">
        <v>89</v>
      </c>
      <c r="F41" t="str">
        <f t="shared" si="0"/>
        <v>39M</v>
      </c>
      <c r="G41" s="2" t="str">
        <f t="shared" si="24"/>
        <v>TRI Games 17+ Boys</v>
      </c>
      <c r="H41" s="2" t="str">
        <f t="shared" si="20"/>
        <v>DMT Games 15+ Boys</v>
      </c>
      <c r="I41" t="str">
        <f t="shared" si="3"/>
        <v>TRI Games Disability Boys</v>
      </c>
      <c r="J41" s="2" t="str">
        <f t="shared" si="25"/>
        <v>TRI Champs 17+ Boys</v>
      </c>
      <c r="K41" s="2" t="str">
        <f t="shared" si="22"/>
        <v>DMT Champs 15+ Boys</v>
      </c>
      <c r="L41" t="str">
        <f t="shared" si="8"/>
        <v>TRI Champs Disability Boys</v>
      </c>
      <c r="M41" t="str">
        <f t="shared" si="9"/>
        <v>TRI Champs Mens</v>
      </c>
      <c r="N41" t="str">
        <f t="shared" si="10"/>
        <v>DMT Champs Mens</v>
      </c>
      <c r="O41" s="2" t="str">
        <f t="shared" si="26"/>
        <v>TRS Games 17+</v>
      </c>
      <c r="P41" t="str">
        <f t="shared" si="12"/>
        <v>TRS Champs Mens</v>
      </c>
    </row>
    <row r="42" spans="4:16">
      <c r="D42">
        <f t="shared" si="1"/>
        <v>40</v>
      </c>
      <c r="E42" t="s">
        <v>89</v>
      </c>
      <c r="F42" t="str">
        <f t="shared" si="0"/>
        <v>40M</v>
      </c>
      <c r="G42" s="2" t="str">
        <f t="shared" si="24"/>
        <v>TRI Games 17+ Boys</v>
      </c>
      <c r="H42" s="2" t="str">
        <f t="shared" si="20"/>
        <v>DMT Games 15+ Boys</v>
      </c>
      <c r="I42" t="str">
        <f t="shared" si="3"/>
        <v>TRI Games Disability Boys</v>
      </c>
      <c r="J42" s="2" t="str">
        <f t="shared" si="25"/>
        <v>TRI Champs 17+ Boys</v>
      </c>
      <c r="K42" s="2" t="str">
        <f t="shared" si="22"/>
        <v>DMT Champs 15+ Boys</v>
      </c>
      <c r="L42" t="str">
        <f t="shared" si="8"/>
        <v>TRI Champs Disability Boys</v>
      </c>
      <c r="M42" t="str">
        <f t="shared" si="9"/>
        <v>TRI Champs Mens</v>
      </c>
      <c r="N42" t="str">
        <f t="shared" si="10"/>
        <v>DMT Champs Mens</v>
      </c>
      <c r="O42" s="2" t="str">
        <f t="shared" si="26"/>
        <v>TRS Games 17+</v>
      </c>
      <c r="P42" t="str">
        <f t="shared" si="12"/>
        <v>TRS Champs Mens</v>
      </c>
    </row>
    <row r="43" spans="4:16">
      <c r="D43">
        <f t="shared" si="1"/>
        <v>41</v>
      </c>
      <c r="E43" t="s">
        <v>89</v>
      </c>
      <c r="F43" t="str">
        <f t="shared" si="0"/>
        <v>41M</v>
      </c>
      <c r="G43" s="2" t="str">
        <f t="shared" si="24"/>
        <v>TRI Games 17+ Boys</v>
      </c>
      <c r="H43" s="2" t="str">
        <f t="shared" si="20"/>
        <v>DMT Games 15+ Boys</v>
      </c>
      <c r="I43" t="str">
        <f t="shared" si="3"/>
        <v>TRI Games Disability Boys</v>
      </c>
      <c r="J43" s="2" t="str">
        <f t="shared" si="25"/>
        <v>TRI Champs 17+ Boys</v>
      </c>
      <c r="K43" s="2" t="str">
        <f t="shared" si="22"/>
        <v>DMT Champs 15+ Boys</v>
      </c>
      <c r="L43" t="str">
        <f t="shared" si="8"/>
        <v>TRI Champs Disability Boys</v>
      </c>
      <c r="M43" t="str">
        <f t="shared" si="9"/>
        <v>TRI Champs Mens</v>
      </c>
      <c r="N43" t="str">
        <f t="shared" si="10"/>
        <v>DMT Champs Mens</v>
      </c>
      <c r="O43" s="2" t="str">
        <f t="shared" si="26"/>
        <v>TRS Games 17+</v>
      </c>
      <c r="P43" t="str">
        <f t="shared" si="12"/>
        <v>TRS Champs Mens</v>
      </c>
    </row>
    <row r="44" spans="4:16">
      <c r="D44">
        <f t="shared" si="1"/>
        <v>42</v>
      </c>
      <c r="E44" t="s">
        <v>89</v>
      </c>
      <c r="F44" t="str">
        <f t="shared" si="0"/>
        <v>42M</v>
      </c>
      <c r="G44" s="2" t="str">
        <f t="shared" si="24"/>
        <v>TRI Games 17+ Boys</v>
      </c>
      <c r="H44" s="2" t="str">
        <f t="shared" si="20"/>
        <v>DMT Games 15+ Boys</v>
      </c>
      <c r="I44" t="str">
        <f t="shared" si="3"/>
        <v>TRI Games Disability Boys</v>
      </c>
      <c r="J44" s="2" t="str">
        <f t="shared" si="25"/>
        <v>TRI Champs 17+ Boys</v>
      </c>
      <c r="K44" s="2" t="str">
        <f t="shared" si="22"/>
        <v>DMT Champs 15+ Boys</v>
      </c>
      <c r="L44" t="str">
        <f t="shared" si="8"/>
        <v>TRI Champs Disability Boys</v>
      </c>
      <c r="M44" t="str">
        <f t="shared" si="9"/>
        <v>TRI Champs Mens</v>
      </c>
      <c r="N44" t="str">
        <f t="shared" si="10"/>
        <v>DMT Champs Mens</v>
      </c>
      <c r="O44" s="2" t="str">
        <f t="shared" si="26"/>
        <v>TRS Games 17+</v>
      </c>
      <c r="P44" t="str">
        <f t="shared" si="12"/>
        <v>TRS Champs Mens</v>
      </c>
    </row>
    <row r="45" spans="4:16">
      <c r="D45">
        <f t="shared" si="1"/>
        <v>43</v>
      </c>
      <c r="E45" t="s">
        <v>89</v>
      </c>
      <c r="F45" t="str">
        <f t="shared" si="0"/>
        <v>43M</v>
      </c>
      <c r="G45" s="2" t="str">
        <f t="shared" si="24"/>
        <v>TRI Games 17+ Boys</v>
      </c>
      <c r="H45" s="2" t="str">
        <f t="shared" si="20"/>
        <v>DMT Games 15+ Boys</v>
      </c>
      <c r="I45" t="str">
        <f t="shared" si="3"/>
        <v>TRI Games Disability Boys</v>
      </c>
      <c r="J45" s="2" t="str">
        <f t="shared" si="25"/>
        <v>TRI Champs 17+ Boys</v>
      </c>
      <c r="K45" s="2" t="str">
        <f t="shared" si="22"/>
        <v>DMT Champs 15+ Boys</v>
      </c>
      <c r="L45" t="str">
        <f t="shared" si="8"/>
        <v>TRI Champs Disability Boys</v>
      </c>
      <c r="M45" t="str">
        <f t="shared" si="9"/>
        <v>TRI Champs Mens</v>
      </c>
      <c r="N45" t="str">
        <f t="shared" si="10"/>
        <v>DMT Champs Mens</v>
      </c>
      <c r="O45" s="2" t="str">
        <f t="shared" si="26"/>
        <v>TRS Games 17+</v>
      </c>
      <c r="P45" t="str">
        <f t="shared" si="12"/>
        <v>TRS Champs Mens</v>
      </c>
    </row>
    <row r="46" spans="4:16">
      <c r="D46">
        <f t="shared" si="1"/>
        <v>44</v>
      </c>
      <c r="E46" t="s">
        <v>89</v>
      </c>
      <c r="F46" t="str">
        <f t="shared" si="0"/>
        <v>44M</v>
      </c>
      <c r="G46" s="2" t="str">
        <f t="shared" si="24"/>
        <v>TRI Games 17+ Boys</v>
      </c>
      <c r="H46" s="2" t="str">
        <f t="shared" si="20"/>
        <v>DMT Games 15+ Boys</v>
      </c>
      <c r="I46" t="str">
        <f t="shared" si="3"/>
        <v>TRI Games Disability Boys</v>
      </c>
      <c r="J46" s="2" t="str">
        <f t="shared" si="25"/>
        <v>TRI Champs 17+ Boys</v>
      </c>
      <c r="K46" s="2" t="str">
        <f t="shared" si="22"/>
        <v>DMT Champs 15+ Boys</v>
      </c>
      <c r="L46" t="str">
        <f t="shared" si="8"/>
        <v>TRI Champs Disability Boys</v>
      </c>
      <c r="M46" t="str">
        <f t="shared" si="9"/>
        <v>TRI Champs Mens</v>
      </c>
      <c r="N46" t="str">
        <f t="shared" si="10"/>
        <v>DMT Champs Mens</v>
      </c>
      <c r="O46" s="2" t="str">
        <f t="shared" si="26"/>
        <v>TRS Games 17+</v>
      </c>
      <c r="P46" t="str">
        <f t="shared" si="12"/>
        <v>TRS Champs Mens</v>
      </c>
    </row>
    <row r="47" spans="4:16">
      <c r="D47">
        <f t="shared" si="1"/>
        <v>45</v>
      </c>
      <c r="E47" t="s">
        <v>89</v>
      </c>
      <c r="F47" t="str">
        <f t="shared" si="0"/>
        <v>45M</v>
      </c>
      <c r="G47" s="2" t="str">
        <f t="shared" si="24"/>
        <v>TRI Games 17+ Boys</v>
      </c>
      <c r="H47" s="2" t="str">
        <f t="shared" si="20"/>
        <v>DMT Games 15+ Boys</v>
      </c>
      <c r="I47" t="str">
        <f t="shared" si="3"/>
        <v>TRI Games Disability Boys</v>
      </c>
      <c r="J47" s="2" t="str">
        <f t="shared" si="25"/>
        <v>TRI Champs 17+ Boys</v>
      </c>
      <c r="K47" s="2" t="str">
        <f t="shared" si="22"/>
        <v>DMT Champs 15+ Boys</v>
      </c>
      <c r="L47" t="str">
        <f t="shared" si="8"/>
        <v>TRI Champs Disability Boys</v>
      </c>
      <c r="M47" t="str">
        <f t="shared" si="9"/>
        <v>TRI Champs Mens</v>
      </c>
      <c r="N47" t="str">
        <f t="shared" si="10"/>
        <v>DMT Champs Mens</v>
      </c>
      <c r="O47" s="2" t="str">
        <f t="shared" si="26"/>
        <v>TRS Games 17+</v>
      </c>
      <c r="P47" t="str">
        <f t="shared" si="12"/>
        <v>TRS Champs Mens</v>
      </c>
    </row>
    <row r="48" spans="4:16">
      <c r="D48">
        <f t="shared" si="1"/>
        <v>46</v>
      </c>
      <c r="E48" t="s">
        <v>89</v>
      </c>
      <c r="F48" t="str">
        <f t="shared" si="0"/>
        <v>46M</v>
      </c>
      <c r="G48" s="2" t="str">
        <f t="shared" si="24"/>
        <v>TRI Games 17+ Boys</v>
      </c>
      <c r="H48" s="2" t="str">
        <f t="shared" si="20"/>
        <v>DMT Games 15+ Boys</v>
      </c>
      <c r="I48" t="str">
        <f t="shared" si="3"/>
        <v>TRI Games Disability Boys</v>
      </c>
      <c r="J48" s="2" t="str">
        <f t="shared" si="25"/>
        <v>TRI Champs 17+ Boys</v>
      </c>
      <c r="K48" s="2" t="str">
        <f t="shared" si="22"/>
        <v>DMT Champs 15+ Boys</v>
      </c>
      <c r="L48" t="str">
        <f t="shared" si="8"/>
        <v>TRI Champs Disability Boys</v>
      </c>
      <c r="M48" t="str">
        <f t="shared" si="9"/>
        <v>TRI Champs Mens</v>
      </c>
      <c r="N48" t="str">
        <f t="shared" si="10"/>
        <v>DMT Champs Mens</v>
      </c>
      <c r="O48" s="2" t="str">
        <f t="shared" si="26"/>
        <v>TRS Games 17+</v>
      </c>
      <c r="P48" t="str">
        <f t="shared" si="12"/>
        <v>TRS Champs Mens</v>
      </c>
    </row>
    <row r="49" spans="4:16">
      <c r="D49">
        <f t="shared" si="1"/>
        <v>47</v>
      </c>
      <c r="E49" t="s">
        <v>89</v>
      </c>
      <c r="F49" t="str">
        <f t="shared" si="0"/>
        <v>47M</v>
      </c>
      <c r="G49" s="2" t="str">
        <f t="shared" si="24"/>
        <v>TRI Games 17+ Boys</v>
      </c>
      <c r="H49" s="2" t="str">
        <f t="shared" si="20"/>
        <v>DMT Games 15+ Boys</v>
      </c>
      <c r="I49" t="str">
        <f t="shared" si="3"/>
        <v>TRI Games Disability Boys</v>
      </c>
      <c r="J49" s="2" t="str">
        <f t="shared" si="25"/>
        <v>TRI Champs 17+ Boys</v>
      </c>
      <c r="K49" s="2" t="str">
        <f t="shared" si="22"/>
        <v>DMT Champs 15+ Boys</v>
      </c>
      <c r="L49" t="str">
        <f t="shared" si="8"/>
        <v>TRI Champs Disability Boys</v>
      </c>
      <c r="M49" t="str">
        <f t="shared" si="9"/>
        <v>TRI Champs Mens</v>
      </c>
      <c r="N49" t="str">
        <f t="shared" si="10"/>
        <v>DMT Champs Mens</v>
      </c>
      <c r="O49" s="2" t="str">
        <f t="shared" si="26"/>
        <v>TRS Games 17+</v>
      </c>
      <c r="P49" t="str">
        <f t="shared" si="12"/>
        <v>TRS Champs Mens</v>
      </c>
    </row>
    <row r="50" spans="4:16">
      <c r="D50">
        <f t="shared" si="1"/>
        <v>48</v>
      </c>
      <c r="E50" t="s">
        <v>89</v>
      </c>
      <c r="F50" t="str">
        <f t="shared" si="0"/>
        <v>48M</v>
      </c>
      <c r="G50" s="2" t="str">
        <f t="shared" si="24"/>
        <v>TRI Games 17+ Boys</v>
      </c>
      <c r="H50" s="2" t="str">
        <f t="shared" si="20"/>
        <v>DMT Games 15+ Boys</v>
      </c>
      <c r="I50" t="str">
        <f t="shared" si="3"/>
        <v>TRI Games Disability Boys</v>
      </c>
      <c r="J50" s="2" t="str">
        <f t="shared" si="25"/>
        <v>TRI Champs 17+ Boys</v>
      </c>
      <c r="K50" s="2" t="str">
        <f t="shared" si="22"/>
        <v>DMT Champs 15+ Boys</v>
      </c>
      <c r="L50" t="str">
        <f t="shared" si="8"/>
        <v>TRI Champs Disability Boys</v>
      </c>
      <c r="M50" t="str">
        <f t="shared" si="9"/>
        <v>TRI Champs Mens</v>
      </c>
      <c r="N50" t="str">
        <f t="shared" si="10"/>
        <v>DMT Champs Mens</v>
      </c>
      <c r="O50" s="2" t="str">
        <f t="shared" si="26"/>
        <v>TRS Games 17+</v>
      </c>
      <c r="P50" t="str">
        <f t="shared" si="12"/>
        <v>TRS Champs Mens</v>
      </c>
    </row>
    <row r="51" spans="4:16">
      <c r="D51">
        <f t="shared" si="1"/>
        <v>49</v>
      </c>
      <c r="E51" t="s">
        <v>89</v>
      </c>
      <c r="F51" t="str">
        <f t="shared" si="0"/>
        <v>49M</v>
      </c>
      <c r="G51" s="2" t="str">
        <f t="shared" si="24"/>
        <v>TRI Games 17+ Boys</v>
      </c>
      <c r="H51" s="2" t="str">
        <f t="shared" si="20"/>
        <v>DMT Games 15+ Boys</v>
      </c>
      <c r="I51" t="str">
        <f t="shared" si="3"/>
        <v>TRI Games Disability Boys</v>
      </c>
      <c r="J51" s="2" t="str">
        <f t="shared" si="25"/>
        <v>TRI Champs 17+ Boys</v>
      </c>
      <c r="K51" s="2" t="str">
        <f t="shared" si="22"/>
        <v>DMT Champs 15+ Boys</v>
      </c>
      <c r="L51" t="str">
        <f t="shared" si="8"/>
        <v>TRI Champs Disability Boys</v>
      </c>
      <c r="M51" t="str">
        <f t="shared" si="9"/>
        <v>TRI Champs Mens</v>
      </c>
      <c r="N51" t="str">
        <f t="shared" si="10"/>
        <v>DMT Champs Mens</v>
      </c>
      <c r="O51" s="2" t="str">
        <f t="shared" si="26"/>
        <v>TRS Games 17+</v>
      </c>
      <c r="P51" t="str">
        <f t="shared" si="12"/>
        <v>TRS Champs Mens</v>
      </c>
    </row>
    <row r="52" spans="4:16">
      <c r="D52">
        <f t="shared" si="1"/>
        <v>50</v>
      </c>
      <c r="E52" t="s">
        <v>89</v>
      </c>
      <c r="F52" t="str">
        <f t="shared" si="0"/>
        <v>50M</v>
      </c>
      <c r="G52" s="2" t="str">
        <f t="shared" si="24"/>
        <v>TRI Games 17+ Boys</v>
      </c>
      <c r="H52" s="2" t="str">
        <f t="shared" si="20"/>
        <v>DMT Games 15+ Boys</v>
      </c>
      <c r="I52" t="str">
        <f t="shared" si="3"/>
        <v>TRI Games Disability Boys</v>
      </c>
      <c r="J52" s="2" t="str">
        <f t="shared" si="25"/>
        <v>TRI Champs 17+ Boys</v>
      </c>
      <c r="K52" s="2" t="str">
        <f t="shared" si="22"/>
        <v>DMT Champs 15+ Boys</v>
      </c>
      <c r="L52" t="str">
        <f t="shared" si="8"/>
        <v>TRI Champs Disability Boys</v>
      </c>
      <c r="M52" t="str">
        <f t="shared" si="9"/>
        <v>TRI Champs Mens</v>
      </c>
      <c r="N52" t="str">
        <f t="shared" si="10"/>
        <v>DMT Champs Mens</v>
      </c>
      <c r="O52" s="2" t="str">
        <f t="shared" si="26"/>
        <v>TRS Games 17+</v>
      </c>
      <c r="P52" t="str">
        <f t="shared" si="12"/>
        <v>TRS Champs Mens</v>
      </c>
    </row>
    <row r="53" spans="4:16">
      <c r="D53">
        <f t="shared" si="1"/>
        <v>51</v>
      </c>
      <c r="E53" t="s">
        <v>89</v>
      </c>
      <c r="F53" t="str">
        <f t="shared" si="0"/>
        <v>51M</v>
      </c>
      <c r="G53" s="2" t="str">
        <f t="shared" si="24"/>
        <v>TRI Games 17+ Boys</v>
      </c>
      <c r="H53" s="2" t="str">
        <f t="shared" si="20"/>
        <v>DMT Games 15+ Boys</v>
      </c>
      <c r="I53" t="str">
        <f t="shared" si="3"/>
        <v>TRI Games Disability Boys</v>
      </c>
      <c r="J53" s="2" t="str">
        <f t="shared" si="25"/>
        <v>TRI Champs 17+ Boys</v>
      </c>
      <c r="K53" s="2" t="str">
        <f t="shared" si="22"/>
        <v>DMT Champs 15+ Boys</v>
      </c>
      <c r="L53" t="str">
        <f t="shared" si="8"/>
        <v>TRI Champs Disability Boys</v>
      </c>
      <c r="M53" t="str">
        <f t="shared" si="9"/>
        <v>TRI Champs Mens</v>
      </c>
      <c r="N53" t="str">
        <f t="shared" si="10"/>
        <v>DMT Champs Mens</v>
      </c>
      <c r="O53" s="2" t="str">
        <f t="shared" si="26"/>
        <v>TRS Games 17+</v>
      </c>
      <c r="P53" t="str">
        <f t="shared" si="12"/>
        <v>TRS Champs Mens</v>
      </c>
    </row>
    <row r="54" spans="4:16">
      <c r="D54">
        <f t="shared" si="1"/>
        <v>52</v>
      </c>
      <c r="E54" t="s">
        <v>89</v>
      </c>
      <c r="F54" t="str">
        <f t="shared" si="0"/>
        <v>52M</v>
      </c>
      <c r="G54" s="2" t="str">
        <f t="shared" si="24"/>
        <v>TRI Games 17+ Boys</v>
      </c>
      <c r="H54" s="2" t="str">
        <f t="shared" si="20"/>
        <v>DMT Games 15+ Boys</v>
      </c>
      <c r="I54" t="str">
        <f t="shared" si="3"/>
        <v>TRI Games Disability Boys</v>
      </c>
      <c r="J54" s="2" t="str">
        <f t="shared" si="25"/>
        <v>TRI Champs 17+ Boys</v>
      </c>
      <c r="K54" s="2" t="str">
        <f t="shared" si="22"/>
        <v>DMT Champs 15+ Boys</v>
      </c>
      <c r="L54" t="str">
        <f t="shared" si="8"/>
        <v>TRI Champs Disability Boys</v>
      </c>
      <c r="M54" t="str">
        <f t="shared" si="9"/>
        <v>TRI Champs Mens</v>
      </c>
      <c r="N54" t="str">
        <f t="shared" si="10"/>
        <v>DMT Champs Mens</v>
      </c>
      <c r="O54" s="2" t="str">
        <f t="shared" si="26"/>
        <v>TRS Games 17+</v>
      </c>
      <c r="P54" t="str">
        <f t="shared" si="12"/>
        <v>TRS Champs Mens</v>
      </c>
    </row>
    <row r="55" spans="4:16">
      <c r="D55">
        <f t="shared" si="1"/>
        <v>53</v>
      </c>
      <c r="E55" t="s">
        <v>89</v>
      </c>
      <c r="F55" t="str">
        <f t="shared" si="0"/>
        <v>53M</v>
      </c>
      <c r="G55" s="2" t="str">
        <f t="shared" si="24"/>
        <v>TRI Games 17+ Boys</v>
      </c>
      <c r="H55" s="2" t="str">
        <f t="shared" si="20"/>
        <v>DMT Games 15+ Boys</v>
      </c>
      <c r="I55" t="str">
        <f t="shared" si="3"/>
        <v>TRI Games Disability Boys</v>
      </c>
      <c r="J55" s="2" t="str">
        <f t="shared" si="25"/>
        <v>TRI Champs 17+ Boys</v>
      </c>
      <c r="K55" s="2" t="str">
        <f t="shared" si="22"/>
        <v>DMT Champs 15+ Boys</v>
      </c>
      <c r="L55" t="str">
        <f t="shared" si="8"/>
        <v>TRI Champs Disability Boys</v>
      </c>
      <c r="M55" t="str">
        <f t="shared" si="9"/>
        <v>TRI Champs Mens</v>
      </c>
      <c r="N55" t="str">
        <f t="shared" si="10"/>
        <v>DMT Champs Mens</v>
      </c>
      <c r="O55" s="2" t="str">
        <f t="shared" si="26"/>
        <v>TRS Games 17+</v>
      </c>
      <c r="P55" t="str">
        <f t="shared" si="12"/>
        <v>TRS Champs Mens</v>
      </c>
    </row>
    <row r="56" spans="4:16">
      <c r="D56">
        <f t="shared" si="1"/>
        <v>54</v>
      </c>
      <c r="E56" t="s">
        <v>89</v>
      </c>
      <c r="F56" t="str">
        <f t="shared" si="0"/>
        <v>54M</v>
      </c>
      <c r="G56" s="2" t="str">
        <f t="shared" si="24"/>
        <v>TRI Games 17+ Boys</v>
      </c>
      <c r="H56" s="2" t="str">
        <f t="shared" si="20"/>
        <v>DMT Games 15+ Boys</v>
      </c>
      <c r="I56" t="str">
        <f t="shared" si="3"/>
        <v>TRI Games Disability Boys</v>
      </c>
      <c r="J56" s="2" t="str">
        <f t="shared" si="25"/>
        <v>TRI Champs 17+ Boys</v>
      </c>
      <c r="K56" s="2" t="str">
        <f t="shared" si="22"/>
        <v>DMT Champs 15+ Boys</v>
      </c>
      <c r="L56" t="str">
        <f t="shared" si="8"/>
        <v>TRI Champs Disability Boys</v>
      </c>
      <c r="M56" t="str">
        <f t="shared" si="9"/>
        <v>TRI Champs Mens</v>
      </c>
      <c r="N56" t="str">
        <f t="shared" si="10"/>
        <v>DMT Champs Mens</v>
      </c>
      <c r="O56" s="2" t="str">
        <f t="shared" si="26"/>
        <v>TRS Games 17+</v>
      </c>
      <c r="P56" t="str">
        <f t="shared" si="12"/>
        <v>TRS Champs Mens</v>
      </c>
    </row>
    <row r="57" spans="4:16">
      <c r="D57">
        <f t="shared" si="1"/>
        <v>55</v>
      </c>
      <c r="E57" t="s">
        <v>89</v>
      </c>
      <c r="F57" t="str">
        <f t="shared" si="0"/>
        <v>55M</v>
      </c>
      <c r="G57" s="2" t="str">
        <f t="shared" si="24"/>
        <v>TRI Games 17+ Boys</v>
      </c>
      <c r="H57" s="2" t="str">
        <f t="shared" si="20"/>
        <v>DMT Games 15+ Boys</v>
      </c>
      <c r="I57" t="str">
        <f t="shared" si="3"/>
        <v>TRI Games Disability Boys</v>
      </c>
      <c r="J57" s="2" t="str">
        <f t="shared" si="25"/>
        <v>TRI Champs 17+ Boys</v>
      </c>
      <c r="K57" s="2" t="str">
        <f t="shared" si="22"/>
        <v>DMT Champs 15+ Boys</v>
      </c>
      <c r="L57" t="str">
        <f t="shared" si="8"/>
        <v>TRI Champs Disability Boys</v>
      </c>
      <c r="M57" t="str">
        <f t="shared" si="9"/>
        <v>TRI Champs Mens</v>
      </c>
      <c r="N57" t="str">
        <f t="shared" si="10"/>
        <v>DMT Champs Mens</v>
      </c>
      <c r="O57" s="2" t="str">
        <f t="shared" si="26"/>
        <v>TRS Games 17+</v>
      </c>
      <c r="P57" t="str">
        <f t="shared" si="12"/>
        <v>TRS Champs Mens</v>
      </c>
    </row>
    <row r="58" spans="4:16">
      <c r="D58">
        <f t="shared" si="1"/>
        <v>56</v>
      </c>
      <c r="E58" t="s">
        <v>89</v>
      </c>
      <c r="F58" t="str">
        <f t="shared" si="0"/>
        <v>56M</v>
      </c>
      <c r="G58" s="2" t="str">
        <f t="shared" si="24"/>
        <v>TRI Games 17+ Boys</v>
      </c>
      <c r="H58" s="2" t="str">
        <f t="shared" si="20"/>
        <v>DMT Games 15+ Boys</v>
      </c>
      <c r="I58" t="str">
        <f t="shared" si="3"/>
        <v>TRI Games Disability Boys</v>
      </c>
      <c r="J58" s="2" t="str">
        <f t="shared" si="25"/>
        <v>TRI Champs 17+ Boys</v>
      </c>
      <c r="K58" s="2" t="str">
        <f t="shared" si="22"/>
        <v>DMT Champs 15+ Boys</v>
      </c>
      <c r="L58" t="str">
        <f t="shared" si="8"/>
        <v>TRI Champs Disability Boys</v>
      </c>
      <c r="M58" t="str">
        <f t="shared" si="9"/>
        <v>TRI Champs Mens</v>
      </c>
      <c r="N58" t="str">
        <f t="shared" si="10"/>
        <v>DMT Champs Mens</v>
      </c>
      <c r="O58" s="2" t="str">
        <f t="shared" si="26"/>
        <v>TRS Games 17+</v>
      </c>
      <c r="P58" t="str">
        <f t="shared" si="12"/>
        <v>TRS Champs Mens</v>
      </c>
    </row>
    <row r="59" spans="4:16">
      <c r="D59">
        <f t="shared" si="1"/>
        <v>57</v>
      </c>
      <c r="E59" t="s">
        <v>89</v>
      </c>
      <c r="F59" t="str">
        <f t="shared" si="0"/>
        <v>57M</v>
      </c>
      <c r="G59" s="2" t="str">
        <f t="shared" si="24"/>
        <v>TRI Games 17+ Boys</v>
      </c>
      <c r="H59" s="2" t="str">
        <f t="shared" si="20"/>
        <v>DMT Games 15+ Boys</v>
      </c>
      <c r="I59" t="str">
        <f t="shared" si="3"/>
        <v>TRI Games Disability Boys</v>
      </c>
      <c r="J59" s="2" t="str">
        <f t="shared" si="25"/>
        <v>TRI Champs 17+ Boys</v>
      </c>
      <c r="K59" s="2" t="str">
        <f t="shared" si="22"/>
        <v>DMT Champs 15+ Boys</v>
      </c>
      <c r="L59" t="str">
        <f t="shared" si="8"/>
        <v>TRI Champs Disability Boys</v>
      </c>
      <c r="M59" t="str">
        <f t="shared" si="9"/>
        <v>TRI Champs Mens</v>
      </c>
      <c r="N59" t="str">
        <f t="shared" si="10"/>
        <v>DMT Champs Mens</v>
      </c>
      <c r="O59" s="2" t="str">
        <f t="shared" si="26"/>
        <v>TRS Games 17+</v>
      </c>
      <c r="P59" t="str">
        <f t="shared" si="12"/>
        <v>TRS Champs Mens</v>
      </c>
    </row>
    <row r="60" spans="4:16">
      <c r="D60">
        <f t="shared" si="1"/>
        <v>58</v>
      </c>
      <c r="E60" t="s">
        <v>89</v>
      </c>
      <c r="F60" t="str">
        <f t="shared" si="0"/>
        <v>58M</v>
      </c>
      <c r="G60" s="2" t="str">
        <f t="shared" si="24"/>
        <v>TRI Games 17+ Boys</v>
      </c>
      <c r="H60" s="2" t="str">
        <f t="shared" si="20"/>
        <v>DMT Games 15+ Boys</v>
      </c>
      <c r="I60" t="str">
        <f t="shared" si="3"/>
        <v>TRI Games Disability Boys</v>
      </c>
      <c r="J60" s="2" t="str">
        <f t="shared" si="25"/>
        <v>TRI Champs 17+ Boys</v>
      </c>
      <c r="K60" s="2" t="str">
        <f t="shared" si="22"/>
        <v>DMT Champs 15+ Boys</v>
      </c>
      <c r="L60" t="str">
        <f t="shared" si="8"/>
        <v>TRI Champs Disability Boys</v>
      </c>
      <c r="M60" t="str">
        <f t="shared" si="9"/>
        <v>TRI Champs Mens</v>
      </c>
      <c r="N60" t="str">
        <f t="shared" si="10"/>
        <v>DMT Champs Mens</v>
      </c>
      <c r="O60" s="2" t="str">
        <f t="shared" si="26"/>
        <v>TRS Games 17+</v>
      </c>
      <c r="P60" t="str">
        <f t="shared" si="12"/>
        <v>TRS Champs Mens</v>
      </c>
    </row>
    <row r="61" spans="4:16">
      <c r="D61">
        <f t="shared" si="1"/>
        <v>59</v>
      </c>
      <c r="E61" t="s">
        <v>89</v>
      </c>
      <c r="F61" t="str">
        <f t="shared" si="0"/>
        <v>59M</v>
      </c>
      <c r="G61" s="2" t="str">
        <f t="shared" si="24"/>
        <v>TRI Games 17+ Boys</v>
      </c>
      <c r="H61" s="2" t="str">
        <f t="shared" si="20"/>
        <v>DMT Games 15+ Boys</v>
      </c>
      <c r="I61" t="str">
        <f t="shared" si="3"/>
        <v>TRI Games Disability Boys</v>
      </c>
      <c r="J61" s="2" t="str">
        <f t="shared" si="25"/>
        <v>TRI Champs 17+ Boys</v>
      </c>
      <c r="K61" s="2" t="str">
        <f t="shared" si="22"/>
        <v>DMT Champs 15+ Boys</v>
      </c>
      <c r="L61" t="str">
        <f t="shared" si="8"/>
        <v>TRI Champs Disability Boys</v>
      </c>
      <c r="M61" t="str">
        <f t="shared" si="9"/>
        <v>TRI Champs Mens</v>
      </c>
      <c r="N61" t="str">
        <f t="shared" si="10"/>
        <v>DMT Champs Mens</v>
      </c>
      <c r="O61" s="2" t="str">
        <f t="shared" si="26"/>
        <v>TRS Games 17+</v>
      </c>
      <c r="P61" t="str">
        <f t="shared" si="12"/>
        <v>TRS Champs Mens</v>
      </c>
    </row>
    <row r="62" spans="4:16">
      <c r="D62">
        <f t="shared" si="1"/>
        <v>60</v>
      </c>
      <c r="E62" t="s">
        <v>89</v>
      </c>
      <c r="F62" t="str">
        <f t="shared" si="0"/>
        <v>60M</v>
      </c>
      <c r="G62" s="2" t="str">
        <f t="shared" si="24"/>
        <v>TRI Games 17+ Boys</v>
      </c>
      <c r="H62" s="2" t="str">
        <f t="shared" si="20"/>
        <v>DMT Games 15+ Boys</v>
      </c>
      <c r="I62" t="str">
        <f t="shared" si="3"/>
        <v>TRI Games Disability Boys</v>
      </c>
      <c r="J62" s="2" t="str">
        <f t="shared" si="25"/>
        <v>TRI Champs 17+ Boys</v>
      </c>
      <c r="K62" s="2" t="str">
        <f t="shared" si="22"/>
        <v>DMT Champs 15+ Boys</v>
      </c>
      <c r="L62" t="str">
        <f t="shared" si="8"/>
        <v>TRI Champs Disability Boys</v>
      </c>
      <c r="M62" t="str">
        <f t="shared" si="9"/>
        <v>TRI Champs Mens</v>
      </c>
      <c r="N62" t="str">
        <f t="shared" si="10"/>
        <v>DMT Champs Mens</v>
      </c>
      <c r="O62" s="2" t="str">
        <f t="shared" si="26"/>
        <v>TRS Games 17+</v>
      </c>
      <c r="P62" t="str">
        <f t="shared" si="12"/>
        <v>TRS Champs Mens</v>
      </c>
    </row>
    <row r="63" spans="4:16">
      <c r="D63">
        <f t="shared" si="1"/>
        <v>61</v>
      </c>
      <c r="E63" t="s">
        <v>89</v>
      </c>
      <c r="F63" t="str">
        <f t="shared" si="0"/>
        <v>61M</v>
      </c>
      <c r="G63" s="2" t="str">
        <f t="shared" si="24"/>
        <v>TRI Games 17+ Boys</v>
      </c>
      <c r="H63" s="2" t="str">
        <f t="shared" si="20"/>
        <v>DMT Games 15+ Boys</v>
      </c>
      <c r="I63" t="str">
        <f t="shared" si="3"/>
        <v>TRI Games Disability Boys</v>
      </c>
      <c r="J63" s="2" t="str">
        <f t="shared" si="25"/>
        <v>TRI Champs 17+ Boys</v>
      </c>
      <c r="K63" s="2" t="str">
        <f t="shared" si="22"/>
        <v>DMT Champs 15+ Boys</v>
      </c>
      <c r="L63" t="str">
        <f t="shared" si="8"/>
        <v>TRI Champs Disability Boys</v>
      </c>
      <c r="M63" t="str">
        <f t="shared" si="9"/>
        <v>TRI Champs Mens</v>
      </c>
      <c r="N63" t="str">
        <f t="shared" si="10"/>
        <v>DMT Champs Mens</v>
      </c>
      <c r="O63" s="2" t="str">
        <f t="shared" si="26"/>
        <v>TRS Games 17+</v>
      </c>
      <c r="P63" t="str">
        <f t="shared" si="12"/>
        <v>TRS Champs Mens</v>
      </c>
    </row>
    <row r="64" spans="4:16">
      <c r="D64">
        <f t="shared" si="1"/>
        <v>62</v>
      </c>
      <c r="E64" t="s">
        <v>89</v>
      </c>
      <c r="F64" t="str">
        <f t="shared" si="0"/>
        <v>62M</v>
      </c>
      <c r="G64" s="2" t="str">
        <f t="shared" si="24"/>
        <v>TRI Games 17+ Boys</v>
      </c>
      <c r="H64" s="2" t="str">
        <f t="shared" si="20"/>
        <v>DMT Games 15+ Boys</v>
      </c>
      <c r="I64" t="str">
        <f t="shared" si="3"/>
        <v>TRI Games Disability Boys</v>
      </c>
      <c r="J64" s="2" t="str">
        <f t="shared" si="25"/>
        <v>TRI Champs 17+ Boys</v>
      </c>
      <c r="K64" s="2" t="str">
        <f t="shared" si="22"/>
        <v>DMT Champs 15+ Boys</v>
      </c>
      <c r="L64" t="str">
        <f t="shared" si="8"/>
        <v>TRI Champs Disability Boys</v>
      </c>
      <c r="M64" t="str">
        <f t="shared" si="9"/>
        <v>TRI Champs Mens</v>
      </c>
      <c r="N64" t="str">
        <f t="shared" si="10"/>
        <v>DMT Champs Mens</v>
      </c>
      <c r="O64" s="2" t="str">
        <f t="shared" si="26"/>
        <v>TRS Games 17+</v>
      </c>
      <c r="P64" t="str">
        <f t="shared" si="12"/>
        <v>TRS Champs Mens</v>
      </c>
    </row>
    <row r="65" spans="4:16">
      <c r="D65">
        <f t="shared" si="1"/>
        <v>63</v>
      </c>
      <c r="E65" t="s">
        <v>89</v>
      </c>
      <c r="F65" t="str">
        <f t="shared" si="0"/>
        <v>63M</v>
      </c>
      <c r="G65" s="2" t="str">
        <f t="shared" si="24"/>
        <v>TRI Games 17+ Boys</v>
      </c>
      <c r="H65" s="2" t="str">
        <f t="shared" si="20"/>
        <v>DMT Games 15+ Boys</v>
      </c>
      <c r="I65" t="str">
        <f t="shared" si="3"/>
        <v>TRI Games Disability Boys</v>
      </c>
      <c r="J65" s="2" t="str">
        <f t="shared" si="25"/>
        <v>TRI Champs 17+ Boys</v>
      </c>
      <c r="K65" s="2" t="str">
        <f t="shared" si="22"/>
        <v>DMT Champs 15+ Boys</v>
      </c>
      <c r="L65" t="str">
        <f t="shared" si="8"/>
        <v>TRI Champs Disability Boys</v>
      </c>
      <c r="M65" t="str">
        <f t="shared" si="9"/>
        <v>TRI Champs Mens</v>
      </c>
      <c r="N65" t="str">
        <f t="shared" si="10"/>
        <v>DMT Champs Mens</v>
      </c>
      <c r="O65" s="2" t="str">
        <f t="shared" si="26"/>
        <v>TRS Games 17+</v>
      </c>
      <c r="P65" t="str">
        <f t="shared" si="12"/>
        <v>TRS Champs Mens</v>
      </c>
    </row>
    <row r="66" spans="4:16">
      <c r="D66">
        <f t="shared" si="1"/>
        <v>64</v>
      </c>
      <c r="E66" t="s">
        <v>89</v>
      </c>
      <c r="F66" t="str">
        <f t="shared" si="0"/>
        <v>64M</v>
      </c>
      <c r="G66" s="2" t="str">
        <f t="shared" si="24"/>
        <v>TRI Games 17+ Boys</v>
      </c>
      <c r="H66" s="2" t="str">
        <f t="shared" si="20"/>
        <v>DMT Games 15+ Boys</v>
      </c>
      <c r="I66" t="str">
        <f t="shared" si="3"/>
        <v>TRI Games Disability Boys</v>
      </c>
      <c r="J66" s="2" t="str">
        <f t="shared" si="25"/>
        <v>TRI Champs 17+ Boys</v>
      </c>
      <c r="K66" s="2" t="str">
        <f t="shared" si="22"/>
        <v>DMT Champs 15+ Boys</v>
      </c>
      <c r="L66" t="str">
        <f t="shared" si="8"/>
        <v>TRI Champs Disability Boys</v>
      </c>
      <c r="M66" t="str">
        <f t="shared" si="9"/>
        <v>TRI Champs Mens</v>
      </c>
      <c r="N66" t="str">
        <f t="shared" si="10"/>
        <v>DMT Champs Mens</v>
      </c>
      <c r="O66" s="2" t="str">
        <f t="shared" si="26"/>
        <v>TRS Games 17+</v>
      </c>
      <c r="P66" t="str">
        <f t="shared" si="12"/>
        <v>TRS Champs Mens</v>
      </c>
    </row>
    <row r="67" spans="4:16">
      <c r="D67">
        <f t="shared" si="1"/>
        <v>65</v>
      </c>
      <c r="E67" t="s">
        <v>89</v>
      </c>
      <c r="F67" t="str">
        <f t="shared" ref="F67:F130" si="27">D67&amp;E67</f>
        <v>65M</v>
      </c>
      <c r="G67" s="2" t="str">
        <f t="shared" si="24"/>
        <v>TRI Games 17+ Boys</v>
      </c>
      <c r="H67" s="2" t="str">
        <f t="shared" si="20"/>
        <v>DMT Games 15+ Boys</v>
      </c>
      <c r="I67" t="str">
        <f t="shared" si="3"/>
        <v>TRI Games Disability Boys</v>
      </c>
      <c r="J67" s="2" t="str">
        <f t="shared" si="25"/>
        <v>TRI Champs 17+ Boys</v>
      </c>
      <c r="K67" s="2" t="str">
        <f t="shared" si="22"/>
        <v>DMT Champs 15+ Boys</v>
      </c>
      <c r="L67" t="str">
        <f t="shared" si="8"/>
        <v>TRI Champs Disability Boys</v>
      </c>
      <c r="M67" t="str">
        <f t="shared" si="9"/>
        <v>TRI Champs Mens</v>
      </c>
      <c r="N67" t="str">
        <f t="shared" si="10"/>
        <v>DMT Champs Mens</v>
      </c>
      <c r="O67" s="2" t="str">
        <f t="shared" si="26"/>
        <v>TRS Games 17+</v>
      </c>
      <c r="P67" t="str">
        <f t="shared" si="12"/>
        <v>TRS Champs Mens</v>
      </c>
    </row>
    <row r="68" spans="4:16">
      <c r="D68">
        <v>0</v>
      </c>
      <c r="E68" t="s">
        <v>90</v>
      </c>
      <c r="F68" t="str">
        <f t="shared" si="27"/>
        <v>0F</v>
      </c>
      <c r="G68" s="2"/>
      <c r="H68" s="2"/>
      <c r="K68" s="2"/>
      <c r="N68" s="2"/>
      <c r="O68" s="2"/>
      <c r="P68" s="2"/>
    </row>
    <row r="69" spans="4:16">
      <c r="D69">
        <f t="shared" ref="D69:D131" si="28">D68+1</f>
        <v>1</v>
      </c>
      <c r="E69" t="s">
        <v>90</v>
      </c>
      <c r="F69" t="str">
        <f t="shared" si="27"/>
        <v>1F</v>
      </c>
      <c r="G69" s="2"/>
      <c r="H69" s="2"/>
      <c r="K69" s="2"/>
      <c r="N69" s="2"/>
      <c r="O69" s="2"/>
      <c r="P69" s="2"/>
    </row>
    <row r="70" spans="4:16">
      <c r="D70">
        <f t="shared" si="28"/>
        <v>2</v>
      </c>
      <c r="E70" t="s">
        <v>90</v>
      </c>
      <c r="F70" t="str">
        <f t="shared" si="27"/>
        <v>2F</v>
      </c>
      <c r="G70" s="2"/>
      <c r="H70" s="2"/>
      <c r="K70" s="2"/>
      <c r="N70" s="2"/>
      <c r="O70" s="2"/>
      <c r="P70" s="2"/>
    </row>
    <row r="71" spans="4:16">
      <c r="D71">
        <f t="shared" si="28"/>
        <v>3</v>
      </c>
      <c r="E71" t="s">
        <v>90</v>
      </c>
      <c r="F71" t="str">
        <f t="shared" si="27"/>
        <v>3F</v>
      </c>
      <c r="G71" s="2"/>
      <c r="H71" s="2"/>
      <c r="K71" s="2"/>
      <c r="N71" s="2"/>
      <c r="O71" s="2"/>
      <c r="P71" s="2"/>
    </row>
    <row r="72" spans="4:16">
      <c r="D72">
        <f t="shared" si="28"/>
        <v>4</v>
      </c>
      <c r="E72" t="s">
        <v>90</v>
      </c>
      <c r="F72" t="str">
        <f t="shared" si="27"/>
        <v>4F</v>
      </c>
      <c r="G72" s="2"/>
      <c r="H72" s="2"/>
      <c r="K72" s="2"/>
      <c r="N72" s="2"/>
      <c r="O72" s="2"/>
      <c r="P72" s="2"/>
    </row>
    <row r="73" spans="4:16">
      <c r="D73">
        <f t="shared" si="28"/>
        <v>5</v>
      </c>
      <c r="E73" t="s">
        <v>90</v>
      </c>
      <c r="F73" t="str">
        <f t="shared" si="27"/>
        <v>5F</v>
      </c>
      <c r="G73" s="2"/>
      <c r="H73" s="2"/>
      <c r="K73" s="2"/>
      <c r="N73" s="2"/>
      <c r="O73" s="2"/>
      <c r="P73" s="2"/>
    </row>
    <row r="74" spans="4:16">
      <c r="D74">
        <f t="shared" si="28"/>
        <v>6</v>
      </c>
      <c r="E74" t="s">
        <v>90</v>
      </c>
      <c r="F74" t="str">
        <f t="shared" si="27"/>
        <v>6F</v>
      </c>
      <c r="G74" s="2" t="str">
        <f>G$1 &amp; " 6-7 " &amp; IF(E74="M","Boys","Girls")</f>
        <v>TRI Games 6-7 Girls</v>
      </c>
      <c r="H74" s="2" t="str">
        <f>H$1 &amp; " 6-14 " &amp; IF($E74="M","Boys","Girls")</f>
        <v>DMT Games 6-14 Girls</v>
      </c>
      <c r="I74" t="str">
        <f>$I$1&amp; IF($E74="M","Boys","Girls")</f>
        <v>TRI Games Disability Girls</v>
      </c>
      <c r="K74" s="2"/>
      <c r="O74" s="2" t="str">
        <f>O$1 &amp; " 6-7"</f>
        <v>TRS Games 6-7</v>
      </c>
      <c r="P74" s="2"/>
    </row>
    <row r="75" spans="4:16">
      <c r="D75">
        <f t="shared" si="28"/>
        <v>7</v>
      </c>
      <c r="E75" t="s">
        <v>90</v>
      </c>
      <c r="F75" t="str">
        <f t="shared" si="27"/>
        <v>7F</v>
      </c>
      <c r="G75" s="2" t="str">
        <f>G$1 &amp; " 6-7 " &amp; IF(E75="M","Boys","Girls")</f>
        <v>TRI Games 6-7 Girls</v>
      </c>
      <c r="H75" s="2" t="str">
        <f t="shared" ref="H75:H82" si="29">H$1 &amp; " 6-14 " &amp; IF($E75="M","Boys","Girls")</f>
        <v>DMT Games 6-14 Girls</v>
      </c>
      <c r="I75" t="str">
        <f t="shared" ref="I75:I133" si="30">$I$1&amp; IF($E75="M","Boys","Girls")</f>
        <v>TRI Games Disability Girls</v>
      </c>
      <c r="K75" s="2"/>
      <c r="O75" s="2" t="str">
        <f t="shared" ref="O75" si="31">O$1 &amp; " 6-7"</f>
        <v>TRS Games 6-7</v>
      </c>
      <c r="P75" s="2"/>
    </row>
    <row r="76" spans="4:16">
      <c r="D76">
        <f t="shared" si="28"/>
        <v>8</v>
      </c>
      <c r="E76" t="s">
        <v>90</v>
      </c>
      <c r="F76" t="str">
        <f t="shared" si="27"/>
        <v>8F</v>
      </c>
      <c r="G76" s="2" t="str">
        <f>G$1 &amp; " 8-10 " &amp; IF(E76="M","Boys","Girls")</f>
        <v>TRI Games 8-10 Girls</v>
      </c>
      <c r="H76" s="2" t="str">
        <f t="shared" si="29"/>
        <v>DMT Games 6-14 Girls</v>
      </c>
      <c r="I76" t="str">
        <f t="shared" si="30"/>
        <v>TRI Games Disability Girls</v>
      </c>
      <c r="J76" s="2" t="str">
        <f>J$1 &amp; " 8-10 "  &amp; IF($E76="M","Boys","Girls")</f>
        <v>TRI Champs 8-10 Girls</v>
      </c>
      <c r="K76" s="2" t="str">
        <f>K$1 &amp; " 8-14 "  &amp; IF($E76="M","Boys","Girls")</f>
        <v>DMT Champs 8-14 Girls</v>
      </c>
      <c r="L76" t="str">
        <f>$L$1&amp; IF($E76="M","Boys","Girls")</f>
        <v>TRI Champs Disability Girls</v>
      </c>
      <c r="M76" t="str">
        <f>$M$1&amp; IF($E76="M","Mens","Ladies")</f>
        <v>TRI Champs Ladies</v>
      </c>
      <c r="N76" t="str">
        <f>$N$1&amp; IF($E76="M","Mens","Ladies")</f>
        <v>DMT Champs Ladies</v>
      </c>
      <c r="O76" s="2" t="str">
        <f>O$1 &amp; " 8-10"</f>
        <v>TRS Games 8-10</v>
      </c>
      <c r="P76" t="str">
        <f>$P$1&amp; IF($E76="M","Mens","Ladies")</f>
        <v>TRS Champs Ladies</v>
      </c>
    </row>
    <row r="77" spans="4:16">
      <c r="D77">
        <f t="shared" si="28"/>
        <v>9</v>
      </c>
      <c r="E77" t="s">
        <v>90</v>
      </c>
      <c r="F77" t="str">
        <f t="shared" si="27"/>
        <v>9F</v>
      </c>
      <c r="G77" s="2" t="str">
        <f t="shared" ref="G77" si="32">G$1 &amp; " 8-10 " &amp; IF(E77="M","Boys","Girls")</f>
        <v>TRI Games 8-10 Girls</v>
      </c>
      <c r="H77" s="2" t="str">
        <f t="shared" si="29"/>
        <v>DMT Games 6-14 Girls</v>
      </c>
      <c r="I77" t="str">
        <f t="shared" si="30"/>
        <v>TRI Games Disability Girls</v>
      </c>
      <c r="J77" s="2" t="str">
        <f t="shared" ref="J77:J78" si="33">J$1 &amp; " 8-10 "  &amp; IF($E77="M","Boys","Girls")</f>
        <v>TRI Champs 8-10 Girls</v>
      </c>
      <c r="K77" s="2" t="str">
        <f t="shared" ref="K77:K82" si="34">K$1 &amp; " 8-14 "  &amp; IF($E77="M","Boys","Girls")</f>
        <v>DMT Champs 8-14 Girls</v>
      </c>
      <c r="L77" t="str">
        <f t="shared" ref="L77:L133" si="35">$L$1&amp; IF($E77="M","Boys","Girls")</f>
        <v>TRI Champs Disability Girls</v>
      </c>
      <c r="M77" t="str">
        <f t="shared" ref="M77:M133" si="36">$M$1&amp; IF($E77="M","Mens","Ladies")</f>
        <v>TRI Champs Ladies</v>
      </c>
      <c r="N77" t="str">
        <f t="shared" ref="N77:N133" si="37">$N$1&amp; IF($E77="M","Mens","Ladies")</f>
        <v>DMT Champs Ladies</v>
      </c>
      <c r="O77" s="2" t="str">
        <f t="shared" ref="O77:O78" si="38">O$1 &amp; " 8-10"</f>
        <v>TRS Games 8-10</v>
      </c>
      <c r="P77" t="str">
        <f t="shared" ref="P77:P133" si="39">$P$1&amp; IF($E77="M","Mens","Ladies")</f>
        <v>TRS Champs Ladies</v>
      </c>
    </row>
    <row r="78" spans="4:16">
      <c r="D78">
        <f t="shared" si="28"/>
        <v>10</v>
      </c>
      <c r="E78" t="s">
        <v>90</v>
      </c>
      <c r="F78" t="str">
        <f t="shared" si="27"/>
        <v>10F</v>
      </c>
      <c r="G78" s="2" t="str">
        <f t="shared" ref="G77:G78" si="40">G$1 &amp; " 8-10 " &amp; IF(E78="M","Boys","Girls")</f>
        <v>TRI Games 8-10 Girls</v>
      </c>
      <c r="H78" s="2" t="str">
        <f t="shared" si="29"/>
        <v>DMT Games 6-14 Girls</v>
      </c>
      <c r="I78" t="str">
        <f t="shared" si="30"/>
        <v>TRI Games Disability Girls</v>
      </c>
      <c r="J78" s="2" t="str">
        <f t="shared" si="33"/>
        <v>TRI Champs 8-10 Girls</v>
      </c>
      <c r="K78" s="2" t="str">
        <f t="shared" si="34"/>
        <v>DMT Champs 8-14 Girls</v>
      </c>
      <c r="L78" t="str">
        <f t="shared" si="35"/>
        <v>TRI Champs Disability Girls</v>
      </c>
      <c r="M78" t="str">
        <f t="shared" si="36"/>
        <v>TRI Champs Ladies</v>
      </c>
      <c r="N78" t="str">
        <f t="shared" si="37"/>
        <v>DMT Champs Ladies</v>
      </c>
      <c r="O78" s="2" t="str">
        <f t="shared" si="38"/>
        <v>TRS Games 8-10</v>
      </c>
      <c r="P78" t="str">
        <f t="shared" si="39"/>
        <v>TRS Champs Ladies</v>
      </c>
    </row>
    <row r="79" spans="4:16">
      <c r="D79">
        <f t="shared" si="28"/>
        <v>11</v>
      </c>
      <c r="E79" t="s">
        <v>90</v>
      </c>
      <c r="F79" t="str">
        <f t="shared" si="27"/>
        <v>11F</v>
      </c>
      <c r="G79" s="2" t="str">
        <f>G$1 &amp; " 11-12 " &amp; IF(E79="M","Boys","Girls")</f>
        <v>TRI Games 11-12 Girls</v>
      </c>
      <c r="H79" s="2" t="str">
        <f t="shared" si="29"/>
        <v>DMT Games 6-14 Girls</v>
      </c>
      <c r="I79" t="str">
        <f t="shared" si="30"/>
        <v>TRI Games Disability Girls</v>
      </c>
      <c r="J79" s="2" t="str">
        <f>J$1 &amp; " 11-12 "  &amp; IF($E79="M","Boys","Girls")</f>
        <v>TRI Champs 11-12 Girls</v>
      </c>
      <c r="K79" s="2" t="str">
        <f t="shared" si="34"/>
        <v>DMT Champs 8-14 Girls</v>
      </c>
      <c r="L79" t="str">
        <f t="shared" si="35"/>
        <v>TRI Champs Disability Girls</v>
      </c>
      <c r="M79" t="str">
        <f t="shared" si="36"/>
        <v>TRI Champs Ladies</v>
      </c>
      <c r="N79" t="str">
        <f t="shared" si="37"/>
        <v>DMT Champs Ladies</v>
      </c>
      <c r="O79" s="2" t="str">
        <f>O$1 &amp; " 11-12"</f>
        <v>TRS Games 11-12</v>
      </c>
      <c r="P79" t="str">
        <f t="shared" si="39"/>
        <v>TRS Champs Ladies</v>
      </c>
    </row>
    <row r="80" spans="4:16">
      <c r="D80">
        <f t="shared" si="28"/>
        <v>12</v>
      </c>
      <c r="E80" t="s">
        <v>90</v>
      </c>
      <c r="F80" t="str">
        <f t="shared" si="27"/>
        <v>12F</v>
      </c>
      <c r="G80" s="2" t="str">
        <f t="shared" ref="G80" si="41">G$1 &amp; " 11-12 " &amp; IF(E80="M","Boys","Girls")</f>
        <v>TRI Games 11-12 Girls</v>
      </c>
      <c r="H80" s="2" t="str">
        <f t="shared" si="29"/>
        <v>DMT Games 6-14 Girls</v>
      </c>
      <c r="I80" t="str">
        <f t="shared" si="30"/>
        <v>TRI Games Disability Girls</v>
      </c>
      <c r="J80" s="2" t="str">
        <f t="shared" ref="J80" si="42">J$1 &amp; " 11-12 "  &amp; IF($E80="M","Boys","Girls")</f>
        <v>TRI Champs 11-12 Girls</v>
      </c>
      <c r="K80" s="2" t="str">
        <f t="shared" si="34"/>
        <v>DMT Champs 8-14 Girls</v>
      </c>
      <c r="L80" t="str">
        <f t="shared" si="35"/>
        <v>TRI Champs Disability Girls</v>
      </c>
      <c r="M80" t="str">
        <f t="shared" si="36"/>
        <v>TRI Champs Ladies</v>
      </c>
      <c r="N80" t="str">
        <f t="shared" si="37"/>
        <v>DMT Champs Ladies</v>
      </c>
      <c r="O80" s="2" t="str">
        <f t="shared" ref="O80" si="43">O$1 &amp; " 11-12"</f>
        <v>TRS Games 11-12</v>
      </c>
      <c r="P80" t="str">
        <f t="shared" si="39"/>
        <v>TRS Champs Ladies</v>
      </c>
    </row>
    <row r="81" spans="4:16">
      <c r="D81">
        <f t="shared" si="28"/>
        <v>13</v>
      </c>
      <c r="E81" t="s">
        <v>90</v>
      </c>
      <c r="F81" t="str">
        <f t="shared" si="27"/>
        <v>13F</v>
      </c>
      <c r="G81" s="2" t="str">
        <f>G$1 &amp; " 13-14 " &amp; IF(E81="M","Boys","Girls")</f>
        <v>TRI Games 13-14 Girls</v>
      </c>
      <c r="H81" s="2" t="str">
        <f t="shared" si="29"/>
        <v>DMT Games 6-14 Girls</v>
      </c>
      <c r="I81" t="str">
        <f t="shared" si="30"/>
        <v>TRI Games Disability Girls</v>
      </c>
      <c r="J81" s="2" t="str">
        <f>J$1 &amp; " 13-14 "  &amp; IF($E81="M","Boys","Girls")</f>
        <v>TRI Champs 13-14 Girls</v>
      </c>
      <c r="K81" s="2" t="str">
        <f t="shared" si="34"/>
        <v>DMT Champs 8-14 Girls</v>
      </c>
      <c r="L81" t="str">
        <f t="shared" si="35"/>
        <v>TRI Champs Disability Girls</v>
      </c>
      <c r="M81" t="str">
        <f t="shared" si="36"/>
        <v>TRI Champs Ladies</v>
      </c>
      <c r="N81" t="str">
        <f t="shared" si="37"/>
        <v>DMT Champs Ladies</v>
      </c>
      <c r="O81" s="2" t="str">
        <f>O$1 &amp; " 13-14"</f>
        <v>TRS Games 13-14</v>
      </c>
      <c r="P81" t="str">
        <f t="shared" si="39"/>
        <v>TRS Champs Ladies</v>
      </c>
    </row>
    <row r="82" spans="4:16">
      <c r="D82">
        <f t="shared" si="28"/>
        <v>14</v>
      </c>
      <c r="E82" t="s">
        <v>90</v>
      </c>
      <c r="F82" t="str">
        <f t="shared" si="27"/>
        <v>14F</v>
      </c>
      <c r="G82" s="2" t="str">
        <f t="shared" ref="G82" si="44">G$1 &amp; " 13-14 " &amp; IF(E82="M","Boys","Girls")</f>
        <v>TRI Games 13-14 Girls</v>
      </c>
      <c r="H82" s="2" t="str">
        <f t="shared" si="29"/>
        <v>DMT Games 6-14 Girls</v>
      </c>
      <c r="I82" t="str">
        <f t="shared" si="30"/>
        <v>TRI Games Disability Girls</v>
      </c>
      <c r="J82" s="2" t="str">
        <f t="shared" ref="J82" si="45">J$1 &amp; " 13-14 "  &amp; IF($E82="M","Boys","Girls")</f>
        <v>TRI Champs 13-14 Girls</v>
      </c>
      <c r="K82" s="2" t="str">
        <f t="shared" si="34"/>
        <v>DMT Champs 8-14 Girls</v>
      </c>
      <c r="L82" t="str">
        <f t="shared" si="35"/>
        <v>TRI Champs Disability Girls</v>
      </c>
      <c r="M82" t="str">
        <f t="shared" si="36"/>
        <v>TRI Champs Ladies</v>
      </c>
      <c r="N82" t="str">
        <f t="shared" si="37"/>
        <v>DMT Champs Ladies</v>
      </c>
      <c r="O82" s="2" t="str">
        <f t="shared" ref="O82" si="46">O$1 &amp; " 13-14"</f>
        <v>TRS Games 13-14</v>
      </c>
      <c r="P82" t="str">
        <f t="shared" si="39"/>
        <v>TRS Champs Ladies</v>
      </c>
    </row>
    <row r="83" spans="4:16">
      <c r="D83">
        <f t="shared" si="28"/>
        <v>15</v>
      </c>
      <c r="E83" t="s">
        <v>90</v>
      </c>
      <c r="F83" t="str">
        <f t="shared" si="27"/>
        <v>15F</v>
      </c>
      <c r="G83" s="2" t="str">
        <f>G$1 &amp; " 15-16 " &amp; IF(E83="M","Boys","Girls")</f>
        <v>TRI Games 15-16 Girls</v>
      </c>
      <c r="H83" s="2" t="str">
        <f>H$1 &amp; " 15+ " &amp; IF($E83="M","Boys","Girls")</f>
        <v>DMT Games 15+ Girls</v>
      </c>
      <c r="I83" t="str">
        <f t="shared" si="30"/>
        <v>TRI Games Disability Girls</v>
      </c>
      <c r="J83" s="2" t="str">
        <f>J$1 &amp; " 15-16 "  &amp; IF($E83="M","Boys","Girls")</f>
        <v>TRI Champs 15-16 Girls</v>
      </c>
      <c r="K83" s="2" t="str">
        <f>K$1 &amp; " 15+ "  &amp; IF($E83="M","Boys","Girls")</f>
        <v>DMT Champs 15+ Girls</v>
      </c>
      <c r="L83" t="str">
        <f t="shared" si="35"/>
        <v>TRI Champs Disability Girls</v>
      </c>
      <c r="M83" t="str">
        <f t="shared" si="36"/>
        <v>TRI Champs Ladies</v>
      </c>
      <c r="N83" t="str">
        <f t="shared" si="37"/>
        <v>DMT Champs Ladies</v>
      </c>
      <c r="O83" s="2" t="str">
        <f>O$1 &amp; " 15-16"</f>
        <v>TRS Games 15-16</v>
      </c>
      <c r="P83" t="str">
        <f t="shared" si="39"/>
        <v>TRS Champs Ladies</v>
      </c>
    </row>
    <row r="84" spans="4:16">
      <c r="D84">
        <f t="shared" si="28"/>
        <v>16</v>
      </c>
      <c r="E84" t="s">
        <v>90</v>
      </c>
      <c r="F84" t="str">
        <f t="shared" si="27"/>
        <v>16F</v>
      </c>
      <c r="G84" s="2" t="str">
        <f t="shared" ref="G84" si="47">G$1 &amp; " 15-16 " &amp; IF(E84="M","Boys","Girls")</f>
        <v>TRI Games 15-16 Girls</v>
      </c>
      <c r="H84" s="2" t="str">
        <f t="shared" ref="H84:H133" si="48">H$1 &amp; " 15+ " &amp; IF($E84="M","Boys","Girls")</f>
        <v>DMT Games 15+ Girls</v>
      </c>
      <c r="I84" t="str">
        <f t="shared" si="30"/>
        <v>TRI Games Disability Girls</v>
      </c>
      <c r="J84" s="2" t="str">
        <f t="shared" ref="J84" si="49">J$1 &amp; " 15-16 "  &amp; IF($E84="M","Boys","Girls")</f>
        <v>TRI Champs 15-16 Girls</v>
      </c>
      <c r="K84" s="2" t="str">
        <f t="shared" ref="K84:K133" si="50">K$1 &amp; " 15+ "  &amp; IF($E84="M","Boys","Girls")</f>
        <v>DMT Champs 15+ Girls</v>
      </c>
      <c r="L84" t="str">
        <f t="shared" si="35"/>
        <v>TRI Champs Disability Girls</v>
      </c>
      <c r="M84" t="str">
        <f t="shared" si="36"/>
        <v>TRI Champs Ladies</v>
      </c>
      <c r="N84" t="str">
        <f t="shared" si="37"/>
        <v>DMT Champs Ladies</v>
      </c>
      <c r="O84" s="2" t="str">
        <f t="shared" ref="O84" si="51">O$1 &amp; " 15-16"</f>
        <v>TRS Games 15-16</v>
      </c>
      <c r="P84" t="str">
        <f t="shared" si="39"/>
        <v>TRS Champs Ladies</v>
      </c>
    </row>
    <row r="85" spans="4:16">
      <c r="D85">
        <f t="shared" si="28"/>
        <v>17</v>
      </c>
      <c r="E85" t="s">
        <v>90</v>
      </c>
      <c r="F85" t="str">
        <f t="shared" si="27"/>
        <v>17F</v>
      </c>
      <c r="G85" s="2" t="str">
        <f>G$1 &amp; " 17+ " &amp; IF(E85="M","Boys","Girls")</f>
        <v>TRI Games 17+ Girls</v>
      </c>
      <c r="H85" s="2" t="str">
        <f t="shared" si="48"/>
        <v>DMT Games 15+ Girls</v>
      </c>
      <c r="I85" t="str">
        <f t="shared" si="30"/>
        <v>TRI Games Disability Girls</v>
      </c>
      <c r="J85" s="2" t="str">
        <f>J$1 &amp; " 17+ "  &amp; IF($E85="M","Boys","Girls")</f>
        <v>TRI Champs 17+ Girls</v>
      </c>
      <c r="K85" s="2" t="str">
        <f t="shared" si="50"/>
        <v>DMT Champs 15+ Girls</v>
      </c>
      <c r="L85" t="str">
        <f t="shared" si="35"/>
        <v>TRI Champs Disability Girls</v>
      </c>
      <c r="M85" t="str">
        <f t="shared" si="36"/>
        <v>TRI Champs Ladies</v>
      </c>
      <c r="N85" t="str">
        <f t="shared" si="37"/>
        <v>DMT Champs Ladies</v>
      </c>
      <c r="O85" s="2" t="str">
        <f>O$1 &amp; " 17+"</f>
        <v>TRS Games 17+</v>
      </c>
      <c r="P85" t="str">
        <f t="shared" si="39"/>
        <v>TRS Champs Ladies</v>
      </c>
    </row>
    <row r="86" spans="4:16">
      <c r="D86">
        <f t="shared" si="28"/>
        <v>18</v>
      </c>
      <c r="E86" t="s">
        <v>90</v>
      </c>
      <c r="F86" t="str">
        <f t="shared" si="27"/>
        <v>18F</v>
      </c>
      <c r="G86" s="2" t="str">
        <f t="shared" ref="G86:G133" si="52">G$1 &amp; " 17+ " &amp; IF(E86="M","Boys","Girls")</f>
        <v>TRI Games 17+ Girls</v>
      </c>
      <c r="H86" s="2" t="str">
        <f t="shared" si="48"/>
        <v>DMT Games 15+ Girls</v>
      </c>
      <c r="I86" t="str">
        <f t="shared" si="30"/>
        <v>TRI Games Disability Girls</v>
      </c>
      <c r="J86" s="2" t="str">
        <f t="shared" ref="J86:J133" si="53">J$1 &amp; " 17+ "  &amp; IF($E86="M","Boys","Girls")</f>
        <v>TRI Champs 17+ Girls</v>
      </c>
      <c r="K86" s="2" t="str">
        <f t="shared" si="50"/>
        <v>DMT Champs 15+ Girls</v>
      </c>
      <c r="L86" t="str">
        <f t="shared" si="35"/>
        <v>TRI Champs Disability Girls</v>
      </c>
      <c r="M86" t="str">
        <f t="shared" si="36"/>
        <v>TRI Champs Ladies</v>
      </c>
      <c r="N86" t="str">
        <f t="shared" si="37"/>
        <v>DMT Champs Ladies</v>
      </c>
      <c r="O86" s="2" t="str">
        <f t="shared" ref="O86:O133" si="54">O$1 &amp; " 17+"</f>
        <v>TRS Games 17+</v>
      </c>
      <c r="P86" t="str">
        <f t="shared" si="39"/>
        <v>TRS Champs Ladies</v>
      </c>
    </row>
    <row r="87" spans="4:16">
      <c r="D87">
        <f t="shared" si="28"/>
        <v>19</v>
      </c>
      <c r="E87" t="s">
        <v>90</v>
      </c>
      <c r="F87" t="str">
        <f t="shared" si="27"/>
        <v>19F</v>
      </c>
      <c r="G87" s="2" t="str">
        <f t="shared" si="52"/>
        <v>TRI Games 17+ Girls</v>
      </c>
      <c r="H87" s="2" t="str">
        <f t="shared" si="48"/>
        <v>DMT Games 15+ Girls</v>
      </c>
      <c r="I87" t="str">
        <f t="shared" si="30"/>
        <v>TRI Games Disability Girls</v>
      </c>
      <c r="J87" s="2" t="str">
        <f t="shared" si="53"/>
        <v>TRI Champs 17+ Girls</v>
      </c>
      <c r="K87" s="2" t="str">
        <f t="shared" si="50"/>
        <v>DMT Champs 15+ Girls</v>
      </c>
      <c r="L87" t="str">
        <f t="shared" si="35"/>
        <v>TRI Champs Disability Girls</v>
      </c>
      <c r="M87" t="str">
        <f t="shared" si="36"/>
        <v>TRI Champs Ladies</v>
      </c>
      <c r="N87" t="str">
        <f t="shared" si="37"/>
        <v>DMT Champs Ladies</v>
      </c>
      <c r="O87" s="2" t="str">
        <f t="shared" si="54"/>
        <v>TRS Games 17+</v>
      </c>
      <c r="P87" t="str">
        <f t="shared" si="39"/>
        <v>TRS Champs Ladies</v>
      </c>
    </row>
    <row r="88" spans="4:16">
      <c r="D88">
        <f t="shared" si="28"/>
        <v>20</v>
      </c>
      <c r="E88" t="s">
        <v>90</v>
      </c>
      <c r="F88" t="str">
        <f t="shared" si="27"/>
        <v>20F</v>
      </c>
      <c r="G88" s="2" t="str">
        <f t="shared" si="52"/>
        <v>TRI Games 17+ Girls</v>
      </c>
      <c r="H88" s="2" t="str">
        <f t="shared" si="48"/>
        <v>DMT Games 15+ Girls</v>
      </c>
      <c r="I88" t="str">
        <f t="shared" si="30"/>
        <v>TRI Games Disability Girls</v>
      </c>
      <c r="J88" s="2" t="str">
        <f t="shared" si="53"/>
        <v>TRI Champs 17+ Girls</v>
      </c>
      <c r="K88" s="2" t="str">
        <f t="shared" si="50"/>
        <v>DMT Champs 15+ Girls</v>
      </c>
      <c r="L88" t="str">
        <f t="shared" si="35"/>
        <v>TRI Champs Disability Girls</v>
      </c>
      <c r="M88" t="str">
        <f t="shared" si="36"/>
        <v>TRI Champs Ladies</v>
      </c>
      <c r="N88" t="str">
        <f t="shared" si="37"/>
        <v>DMT Champs Ladies</v>
      </c>
      <c r="O88" s="2" t="str">
        <f t="shared" si="54"/>
        <v>TRS Games 17+</v>
      </c>
      <c r="P88" t="str">
        <f t="shared" si="39"/>
        <v>TRS Champs Ladies</v>
      </c>
    </row>
    <row r="89" spans="4:16">
      <c r="D89">
        <f t="shared" si="28"/>
        <v>21</v>
      </c>
      <c r="E89" t="s">
        <v>90</v>
      </c>
      <c r="F89" t="str">
        <f t="shared" si="27"/>
        <v>21F</v>
      </c>
      <c r="G89" s="2" t="str">
        <f t="shared" si="52"/>
        <v>TRI Games 17+ Girls</v>
      </c>
      <c r="H89" s="2" t="str">
        <f t="shared" si="48"/>
        <v>DMT Games 15+ Girls</v>
      </c>
      <c r="I89" t="str">
        <f t="shared" si="30"/>
        <v>TRI Games Disability Girls</v>
      </c>
      <c r="J89" s="2" t="str">
        <f t="shared" si="53"/>
        <v>TRI Champs 17+ Girls</v>
      </c>
      <c r="K89" s="2" t="str">
        <f t="shared" si="50"/>
        <v>DMT Champs 15+ Girls</v>
      </c>
      <c r="L89" t="str">
        <f t="shared" si="35"/>
        <v>TRI Champs Disability Girls</v>
      </c>
      <c r="M89" t="str">
        <f t="shared" si="36"/>
        <v>TRI Champs Ladies</v>
      </c>
      <c r="N89" t="str">
        <f t="shared" si="37"/>
        <v>DMT Champs Ladies</v>
      </c>
      <c r="O89" s="2" t="str">
        <f t="shared" si="54"/>
        <v>TRS Games 17+</v>
      </c>
      <c r="P89" t="str">
        <f t="shared" si="39"/>
        <v>TRS Champs Ladies</v>
      </c>
    </row>
    <row r="90" spans="4:16">
      <c r="D90">
        <f t="shared" si="28"/>
        <v>22</v>
      </c>
      <c r="E90" t="s">
        <v>90</v>
      </c>
      <c r="F90" t="str">
        <f t="shared" si="27"/>
        <v>22F</v>
      </c>
      <c r="G90" s="2" t="str">
        <f t="shared" si="52"/>
        <v>TRI Games 17+ Girls</v>
      </c>
      <c r="H90" s="2" t="str">
        <f t="shared" si="48"/>
        <v>DMT Games 15+ Girls</v>
      </c>
      <c r="I90" t="str">
        <f t="shared" si="30"/>
        <v>TRI Games Disability Girls</v>
      </c>
      <c r="J90" s="2" t="str">
        <f t="shared" si="53"/>
        <v>TRI Champs 17+ Girls</v>
      </c>
      <c r="K90" s="2" t="str">
        <f t="shared" si="50"/>
        <v>DMT Champs 15+ Girls</v>
      </c>
      <c r="L90" t="str">
        <f t="shared" si="35"/>
        <v>TRI Champs Disability Girls</v>
      </c>
      <c r="M90" t="str">
        <f t="shared" si="36"/>
        <v>TRI Champs Ladies</v>
      </c>
      <c r="N90" t="str">
        <f t="shared" si="37"/>
        <v>DMT Champs Ladies</v>
      </c>
      <c r="O90" s="2" t="str">
        <f t="shared" si="54"/>
        <v>TRS Games 17+</v>
      </c>
      <c r="P90" t="str">
        <f t="shared" si="39"/>
        <v>TRS Champs Ladies</v>
      </c>
    </row>
    <row r="91" spans="4:16">
      <c r="D91">
        <f t="shared" si="28"/>
        <v>23</v>
      </c>
      <c r="E91" t="s">
        <v>90</v>
      </c>
      <c r="F91" t="str">
        <f t="shared" si="27"/>
        <v>23F</v>
      </c>
      <c r="G91" s="2" t="str">
        <f t="shared" si="52"/>
        <v>TRI Games 17+ Girls</v>
      </c>
      <c r="H91" s="2" t="str">
        <f t="shared" si="48"/>
        <v>DMT Games 15+ Girls</v>
      </c>
      <c r="I91" t="str">
        <f t="shared" si="30"/>
        <v>TRI Games Disability Girls</v>
      </c>
      <c r="J91" s="2" t="str">
        <f t="shared" si="53"/>
        <v>TRI Champs 17+ Girls</v>
      </c>
      <c r="K91" s="2" t="str">
        <f t="shared" si="50"/>
        <v>DMT Champs 15+ Girls</v>
      </c>
      <c r="L91" t="str">
        <f t="shared" si="35"/>
        <v>TRI Champs Disability Girls</v>
      </c>
      <c r="M91" t="str">
        <f t="shared" si="36"/>
        <v>TRI Champs Ladies</v>
      </c>
      <c r="N91" t="str">
        <f t="shared" si="37"/>
        <v>DMT Champs Ladies</v>
      </c>
      <c r="O91" s="2" t="str">
        <f t="shared" si="54"/>
        <v>TRS Games 17+</v>
      </c>
      <c r="P91" t="str">
        <f t="shared" si="39"/>
        <v>TRS Champs Ladies</v>
      </c>
    </row>
    <row r="92" spans="4:16">
      <c r="D92">
        <f t="shared" si="28"/>
        <v>24</v>
      </c>
      <c r="E92" t="s">
        <v>90</v>
      </c>
      <c r="F92" t="str">
        <f t="shared" si="27"/>
        <v>24F</v>
      </c>
      <c r="G92" s="2" t="str">
        <f t="shared" si="52"/>
        <v>TRI Games 17+ Girls</v>
      </c>
      <c r="H92" s="2" t="str">
        <f t="shared" si="48"/>
        <v>DMT Games 15+ Girls</v>
      </c>
      <c r="I92" t="str">
        <f t="shared" si="30"/>
        <v>TRI Games Disability Girls</v>
      </c>
      <c r="J92" s="2" t="str">
        <f t="shared" si="53"/>
        <v>TRI Champs 17+ Girls</v>
      </c>
      <c r="K92" s="2" t="str">
        <f t="shared" si="50"/>
        <v>DMT Champs 15+ Girls</v>
      </c>
      <c r="L92" t="str">
        <f t="shared" si="35"/>
        <v>TRI Champs Disability Girls</v>
      </c>
      <c r="M92" t="str">
        <f t="shared" si="36"/>
        <v>TRI Champs Ladies</v>
      </c>
      <c r="N92" t="str">
        <f t="shared" si="37"/>
        <v>DMT Champs Ladies</v>
      </c>
      <c r="O92" s="2" t="str">
        <f t="shared" si="54"/>
        <v>TRS Games 17+</v>
      </c>
      <c r="P92" t="str">
        <f t="shared" si="39"/>
        <v>TRS Champs Ladies</v>
      </c>
    </row>
    <row r="93" spans="4:16">
      <c r="D93">
        <f t="shared" si="28"/>
        <v>25</v>
      </c>
      <c r="E93" t="s">
        <v>90</v>
      </c>
      <c r="F93" t="str">
        <f t="shared" si="27"/>
        <v>25F</v>
      </c>
      <c r="G93" s="2" t="str">
        <f t="shared" si="52"/>
        <v>TRI Games 17+ Girls</v>
      </c>
      <c r="H93" s="2" t="str">
        <f t="shared" si="48"/>
        <v>DMT Games 15+ Girls</v>
      </c>
      <c r="I93" t="str">
        <f t="shared" si="30"/>
        <v>TRI Games Disability Girls</v>
      </c>
      <c r="J93" s="2" t="str">
        <f t="shared" si="53"/>
        <v>TRI Champs 17+ Girls</v>
      </c>
      <c r="K93" s="2" t="str">
        <f t="shared" si="50"/>
        <v>DMT Champs 15+ Girls</v>
      </c>
      <c r="L93" t="str">
        <f t="shared" si="35"/>
        <v>TRI Champs Disability Girls</v>
      </c>
      <c r="M93" t="str">
        <f t="shared" si="36"/>
        <v>TRI Champs Ladies</v>
      </c>
      <c r="N93" t="str">
        <f t="shared" si="37"/>
        <v>DMT Champs Ladies</v>
      </c>
      <c r="O93" s="2" t="str">
        <f t="shared" si="54"/>
        <v>TRS Games 17+</v>
      </c>
      <c r="P93" t="str">
        <f t="shared" si="39"/>
        <v>TRS Champs Ladies</v>
      </c>
    </row>
    <row r="94" spans="4:16">
      <c r="D94">
        <f t="shared" si="28"/>
        <v>26</v>
      </c>
      <c r="E94" t="s">
        <v>90</v>
      </c>
      <c r="F94" t="str">
        <f t="shared" si="27"/>
        <v>26F</v>
      </c>
      <c r="G94" s="2" t="str">
        <f t="shared" si="52"/>
        <v>TRI Games 17+ Girls</v>
      </c>
      <c r="H94" s="2" t="str">
        <f t="shared" si="48"/>
        <v>DMT Games 15+ Girls</v>
      </c>
      <c r="I94" t="str">
        <f t="shared" si="30"/>
        <v>TRI Games Disability Girls</v>
      </c>
      <c r="J94" s="2" t="str">
        <f t="shared" si="53"/>
        <v>TRI Champs 17+ Girls</v>
      </c>
      <c r="K94" s="2" t="str">
        <f t="shared" si="50"/>
        <v>DMT Champs 15+ Girls</v>
      </c>
      <c r="L94" t="str">
        <f t="shared" si="35"/>
        <v>TRI Champs Disability Girls</v>
      </c>
      <c r="M94" t="str">
        <f t="shared" si="36"/>
        <v>TRI Champs Ladies</v>
      </c>
      <c r="N94" t="str">
        <f t="shared" si="37"/>
        <v>DMT Champs Ladies</v>
      </c>
      <c r="O94" s="2" t="str">
        <f t="shared" si="54"/>
        <v>TRS Games 17+</v>
      </c>
      <c r="P94" t="str">
        <f t="shared" si="39"/>
        <v>TRS Champs Ladies</v>
      </c>
    </row>
    <row r="95" spans="4:16">
      <c r="D95">
        <f t="shared" si="28"/>
        <v>27</v>
      </c>
      <c r="E95" t="s">
        <v>90</v>
      </c>
      <c r="F95" t="str">
        <f t="shared" si="27"/>
        <v>27F</v>
      </c>
      <c r="G95" s="2" t="str">
        <f t="shared" si="52"/>
        <v>TRI Games 17+ Girls</v>
      </c>
      <c r="H95" s="2" t="str">
        <f t="shared" si="48"/>
        <v>DMT Games 15+ Girls</v>
      </c>
      <c r="I95" t="str">
        <f t="shared" si="30"/>
        <v>TRI Games Disability Girls</v>
      </c>
      <c r="J95" s="2" t="str">
        <f t="shared" si="53"/>
        <v>TRI Champs 17+ Girls</v>
      </c>
      <c r="K95" s="2" t="str">
        <f t="shared" si="50"/>
        <v>DMT Champs 15+ Girls</v>
      </c>
      <c r="L95" t="str">
        <f t="shared" si="35"/>
        <v>TRI Champs Disability Girls</v>
      </c>
      <c r="M95" t="str">
        <f t="shared" si="36"/>
        <v>TRI Champs Ladies</v>
      </c>
      <c r="N95" t="str">
        <f t="shared" si="37"/>
        <v>DMT Champs Ladies</v>
      </c>
      <c r="O95" s="2" t="str">
        <f t="shared" si="54"/>
        <v>TRS Games 17+</v>
      </c>
      <c r="P95" t="str">
        <f t="shared" si="39"/>
        <v>TRS Champs Ladies</v>
      </c>
    </row>
    <row r="96" spans="4:16">
      <c r="D96">
        <f t="shared" si="28"/>
        <v>28</v>
      </c>
      <c r="E96" t="s">
        <v>90</v>
      </c>
      <c r="F96" t="str">
        <f t="shared" si="27"/>
        <v>28F</v>
      </c>
      <c r="G96" s="2" t="str">
        <f t="shared" si="52"/>
        <v>TRI Games 17+ Girls</v>
      </c>
      <c r="H96" s="2" t="str">
        <f t="shared" si="48"/>
        <v>DMT Games 15+ Girls</v>
      </c>
      <c r="I96" t="str">
        <f t="shared" si="30"/>
        <v>TRI Games Disability Girls</v>
      </c>
      <c r="J96" s="2" t="str">
        <f t="shared" si="53"/>
        <v>TRI Champs 17+ Girls</v>
      </c>
      <c r="K96" s="2" t="str">
        <f t="shared" si="50"/>
        <v>DMT Champs 15+ Girls</v>
      </c>
      <c r="L96" t="str">
        <f t="shared" si="35"/>
        <v>TRI Champs Disability Girls</v>
      </c>
      <c r="M96" t="str">
        <f t="shared" si="36"/>
        <v>TRI Champs Ladies</v>
      </c>
      <c r="N96" t="str">
        <f t="shared" si="37"/>
        <v>DMT Champs Ladies</v>
      </c>
      <c r="O96" s="2" t="str">
        <f t="shared" si="54"/>
        <v>TRS Games 17+</v>
      </c>
      <c r="P96" t="str">
        <f t="shared" si="39"/>
        <v>TRS Champs Ladies</v>
      </c>
    </row>
    <row r="97" spans="4:16">
      <c r="D97">
        <f t="shared" si="28"/>
        <v>29</v>
      </c>
      <c r="E97" t="s">
        <v>90</v>
      </c>
      <c r="F97" t="str">
        <f t="shared" si="27"/>
        <v>29F</v>
      </c>
      <c r="G97" s="2" t="str">
        <f t="shared" si="52"/>
        <v>TRI Games 17+ Girls</v>
      </c>
      <c r="H97" s="2" t="str">
        <f t="shared" si="48"/>
        <v>DMT Games 15+ Girls</v>
      </c>
      <c r="I97" t="str">
        <f t="shared" si="30"/>
        <v>TRI Games Disability Girls</v>
      </c>
      <c r="J97" s="2" t="str">
        <f t="shared" si="53"/>
        <v>TRI Champs 17+ Girls</v>
      </c>
      <c r="K97" s="2" t="str">
        <f t="shared" si="50"/>
        <v>DMT Champs 15+ Girls</v>
      </c>
      <c r="L97" t="str">
        <f t="shared" si="35"/>
        <v>TRI Champs Disability Girls</v>
      </c>
      <c r="M97" t="str">
        <f t="shared" si="36"/>
        <v>TRI Champs Ladies</v>
      </c>
      <c r="N97" t="str">
        <f t="shared" si="37"/>
        <v>DMT Champs Ladies</v>
      </c>
      <c r="O97" s="2" t="str">
        <f t="shared" si="54"/>
        <v>TRS Games 17+</v>
      </c>
      <c r="P97" t="str">
        <f t="shared" si="39"/>
        <v>TRS Champs Ladies</v>
      </c>
    </row>
    <row r="98" spans="4:16">
      <c r="D98">
        <f t="shared" si="28"/>
        <v>30</v>
      </c>
      <c r="E98" t="s">
        <v>90</v>
      </c>
      <c r="F98" t="str">
        <f t="shared" si="27"/>
        <v>30F</v>
      </c>
      <c r="G98" s="2" t="str">
        <f t="shared" si="52"/>
        <v>TRI Games 17+ Girls</v>
      </c>
      <c r="H98" s="2" t="str">
        <f t="shared" si="48"/>
        <v>DMT Games 15+ Girls</v>
      </c>
      <c r="I98" t="str">
        <f t="shared" si="30"/>
        <v>TRI Games Disability Girls</v>
      </c>
      <c r="J98" s="2" t="str">
        <f t="shared" si="53"/>
        <v>TRI Champs 17+ Girls</v>
      </c>
      <c r="K98" s="2" t="str">
        <f t="shared" si="50"/>
        <v>DMT Champs 15+ Girls</v>
      </c>
      <c r="L98" t="str">
        <f t="shared" si="35"/>
        <v>TRI Champs Disability Girls</v>
      </c>
      <c r="M98" t="str">
        <f t="shared" si="36"/>
        <v>TRI Champs Ladies</v>
      </c>
      <c r="N98" t="str">
        <f t="shared" si="37"/>
        <v>DMT Champs Ladies</v>
      </c>
      <c r="O98" s="2" t="str">
        <f t="shared" si="54"/>
        <v>TRS Games 17+</v>
      </c>
      <c r="P98" t="str">
        <f t="shared" si="39"/>
        <v>TRS Champs Ladies</v>
      </c>
    </row>
    <row r="99" spans="4:16">
      <c r="D99">
        <f t="shared" si="28"/>
        <v>31</v>
      </c>
      <c r="E99" t="s">
        <v>90</v>
      </c>
      <c r="F99" t="str">
        <f t="shared" si="27"/>
        <v>31F</v>
      </c>
      <c r="G99" s="2" t="str">
        <f t="shared" si="52"/>
        <v>TRI Games 17+ Girls</v>
      </c>
      <c r="H99" s="2" t="str">
        <f t="shared" si="48"/>
        <v>DMT Games 15+ Girls</v>
      </c>
      <c r="I99" t="str">
        <f t="shared" si="30"/>
        <v>TRI Games Disability Girls</v>
      </c>
      <c r="J99" s="2" t="str">
        <f t="shared" si="53"/>
        <v>TRI Champs 17+ Girls</v>
      </c>
      <c r="K99" s="2" t="str">
        <f t="shared" si="50"/>
        <v>DMT Champs 15+ Girls</v>
      </c>
      <c r="L99" t="str">
        <f t="shared" si="35"/>
        <v>TRI Champs Disability Girls</v>
      </c>
      <c r="M99" t="str">
        <f t="shared" si="36"/>
        <v>TRI Champs Ladies</v>
      </c>
      <c r="N99" t="str">
        <f t="shared" si="37"/>
        <v>DMT Champs Ladies</v>
      </c>
      <c r="O99" s="2" t="str">
        <f t="shared" si="54"/>
        <v>TRS Games 17+</v>
      </c>
      <c r="P99" t="str">
        <f t="shared" si="39"/>
        <v>TRS Champs Ladies</v>
      </c>
    </row>
    <row r="100" spans="4:16">
      <c r="D100">
        <f t="shared" si="28"/>
        <v>32</v>
      </c>
      <c r="E100" t="s">
        <v>90</v>
      </c>
      <c r="F100" t="str">
        <f t="shared" si="27"/>
        <v>32F</v>
      </c>
      <c r="G100" s="2" t="str">
        <f t="shared" si="52"/>
        <v>TRI Games 17+ Girls</v>
      </c>
      <c r="H100" s="2" t="str">
        <f t="shared" si="48"/>
        <v>DMT Games 15+ Girls</v>
      </c>
      <c r="I100" t="str">
        <f t="shared" si="30"/>
        <v>TRI Games Disability Girls</v>
      </c>
      <c r="J100" s="2" t="str">
        <f t="shared" si="53"/>
        <v>TRI Champs 17+ Girls</v>
      </c>
      <c r="K100" s="2" t="str">
        <f t="shared" si="50"/>
        <v>DMT Champs 15+ Girls</v>
      </c>
      <c r="L100" t="str">
        <f t="shared" si="35"/>
        <v>TRI Champs Disability Girls</v>
      </c>
      <c r="M100" t="str">
        <f t="shared" si="36"/>
        <v>TRI Champs Ladies</v>
      </c>
      <c r="N100" t="str">
        <f t="shared" si="37"/>
        <v>DMT Champs Ladies</v>
      </c>
      <c r="O100" s="2" t="str">
        <f t="shared" si="54"/>
        <v>TRS Games 17+</v>
      </c>
      <c r="P100" t="str">
        <f t="shared" si="39"/>
        <v>TRS Champs Ladies</v>
      </c>
    </row>
    <row r="101" spans="4:16">
      <c r="D101">
        <f t="shared" si="28"/>
        <v>33</v>
      </c>
      <c r="E101" t="s">
        <v>90</v>
      </c>
      <c r="F101" t="str">
        <f t="shared" si="27"/>
        <v>33F</v>
      </c>
      <c r="G101" s="2" t="str">
        <f t="shared" si="52"/>
        <v>TRI Games 17+ Girls</v>
      </c>
      <c r="H101" s="2" t="str">
        <f t="shared" si="48"/>
        <v>DMT Games 15+ Girls</v>
      </c>
      <c r="I101" t="str">
        <f t="shared" si="30"/>
        <v>TRI Games Disability Girls</v>
      </c>
      <c r="J101" s="2" t="str">
        <f t="shared" si="53"/>
        <v>TRI Champs 17+ Girls</v>
      </c>
      <c r="K101" s="2" t="str">
        <f t="shared" si="50"/>
        <v>DMT Champs 15+ Girls</v>
      </c>
      <c r="L101" t="str">
        <f t="shared" si="35"/>
        <v>TRI Champs Disability Girls</v>
      </c>
      <c r="M101" t="str">
        <f t="shared" si="36"/>
        <v>TRI Champs Ladies</v>
      </c>
      <c r="N101" t="str">
        <f t="shared" si="37"/>
        <v>DMT Champs Ladies</v>
      </c>
      <c r="O101" s="2" t="str">
        <f t="shared" si="54"/>
        <v>TRS Games 17+</v>
      </c>
      <c r="P101" t="str">
        <f t="shared" si="39"/>
        <v>TRS Champs Ladies</v>
      </c>
    </row>
    <row r="102" spans="4:16">
      <c r="D102">
        <f t="shared" si="28"/>
        <v>34</v>
      </c>
      <c r="E102" t="s">
        <v>90</v>
      </c>
      <c r="F102" t="str">
        <f t="shared" si="27"/>
        <v>34F</v>
      </c>
      <c r="G102" s="2" t="str">
        <f t="shared" si="52"/>
        <v>TRI Games 17+ Girls</v>
      </c>
      <c r="H102" s="2" t="str">
        <f t="shared" si="48"/>
        <v>DMT Games 15+ Girls</v>
      </c>
      <c r="I102" t="str">
        <f t="shared" si="30"/>
        <v>TRI Games Disability Girls</v>
      </c>
      <c r="J102" s="2" t="str">
        <f t="shared" si="53"/>
        <v>TRI Champs 17+ Girls</v>
      </c>
      <c r="K102" s="2" t="str">
        <f t="shared" si="50"/>
        <v>DMT Champs 15+ Girls</v>
      </c>
      <c r="L102" t="str">
        <f t="shared" si="35"/>
        <v>TRI Champs Disability Girls</v>
      </c>
      <c r="M102" t="str">
        <f t="shared" si="36"/>
        <v>TRI Champs Ladies</v>
      </c>
      <c r="N102" t="str">
        <f t="shared" si="37"/>
        <v>DMT Champs Ladies</v>
      </c>
      <c r="O102" s="2" t="str">
        <f t="shared" si="54"/>
        <v>TRS Games 17+</v>
      </c>
      <c r="P102" t="str">
        <f t="shared" si="39"/>
        <v>TRS Champs Ladies</v>
      </c>
    </row>
    <row r="103" spans="4:16">
      <c r="D103">
        <f t="shared" si="28"/>
        <v>35</v>
      </c>
      <c r="E103" t="s">
        <v>90</v>
      </c>
      <c r="F103" t="str">
        <f t="shared" si="27"/>
        <v>35F</v>
      </c>
      <c r="G103" s="2" t="str">
        <f t="shared" si="52"/>
        <v>TRI Games 17+ Girls</v>
      </c>
      <c r="H103" s="2" t="str">
        <f t="shared" si="48"/>
        <v>DMT Games 15+ Girls</v>
      </c>
      <c r="I103" t="str">
        <f t="shared" si="30"/>
        <v>TRI Games Disability Girls</v>
      </c>
      <c r="J103" s="2" t="str">
        <f t="shared" si="53"/>
        <v>TRI Champs 17+ Girls</v>
      </c>
      <c r="K103" s="2" t="str">
        <f t="shared" si="50"/>
        <v>DMT Champs 15+ Girls</v>
      </c>
      <c r="L103" t="str">
        <f t="shared" si="35"/>
        <v>TRI Champs Disability Girls</v>
      </c>
      <c r="M103" t="str">
        <f t="shared" si="36"/>
        <v>TRI Champs Ladies</v>
      </c>
      <c r="N103" t="str">
        <f t="shared" si="37"/>
        <v>DMT Champs Ladies</v>
      </c>
      <c r="O103" s="2" t="str">
        <f t="shared" si="54"/>
        <v>TRS Games 17+</v>
      </c>
      <c r="P103" t="str">
        <f t="shared" si="39"/>
        <v>TRS Champs Ladies</v>
      </c>
    </row>
    <row r="104" spans="4:16">
      <c r="D104">
        <f t="shared" si="28"/>
        <v>36</v>
      </c>
      <c r="E104" t="s">
        <v>90</v>
      </c>
      <c r="F104" t="str">
        <f t="shared" si="27"/>
        <v>36F</v>
      </c>
      <c r="G104" s="2" t="str">
        <f t="shared" si="52"/>
        <v>TRI Games 17+ Girls</v>
      </c>
      <c r="H104" s="2" t="str">
        <f t="shared" si="48"/>
        <v>DMT Games 15+ Girls</v>
      </c>
      <c r="I104" t="str">
        <f t="shared" si="30"/>
        <v>TRI Games Disability Girls</v>
      </c>
      <c r="J104" s="2" t="str">
        <f t="shared" si="53"/>
        <v>TRI Champs 17+ Girls</v>
      </c>
      <c r="K104" s="2" t="str">
        <f t="shared" si="50"/>
        <v>DMT Champs 15+ Girls</v>
      </c>
      <c r="L104" t="str">
        <f t="shared" si="35"/>
        <v>TRI Champs Disability Girls</v>
      </c>
      <c r="M104" t="str">
        <f t="shared" si="36"/>
        <v>TRI Champs Ladies</v>
      </c>
      <c r="N104" t="str">
        <f t="shared" si="37"/>
        <v>DMT Champs Ladies</v>
      </c>
      <c r="O104" s="2" t="str">
        <f t="shared" si="54"/>
        <v>TRS Games 17+</v>
      </c>
      <c r="P104" t="str">
        <f t="shared" si="39"/>
        <v>TRS Champs Ladies</v>
      </c>
    </row>
    <row r="105" spans="4:16">
      <c r="D105">
        <f t="shared" si="28"/>
        <v>37</v>
      </c>
      <c r="E105" t="s">
        <v>90</v>
      </c>
      <c r="F105" t="str">
        <f t="shared" si="27"/>
        <v>37F</v>
      </c>
      <c r="G105" s="2" t="str">
        <f t="shared" si="52"/>
        <v>TRI Games 17+ Girls</v>
      </c>
      <c r="H105" s="2" t="str">
        <f t="shared" si="48"/>
        <v>DMT Games 15+ Girls</v>
      </c>
      <c r="I105" t="str">
        <f t="shared" si="30"/>
        <v>TRI Games Disability Girls</v>
      </c>
      <c r="J105" s="2" t="str">
        <f t="shared" si="53"/>
        <v>TRI Champs 17+ Girls</v>
      </c>
      <c r="K105" s="2" t="str">
        <f t="shared" si="50"/>
        <v>DMT Champs 15+ Girls</v>
      </c>
      <c r="L105" t="str">
        <f t="shared" si="35"/>
        <v>TRI Champs Disability Girls</v>
      </c>
      <c r="M105" t="str">
        <f t="shared" si="36"/>
        <v>TRI Champs Ladies</v>
      </c>
      <c r="N105" t="str">
        <f t="shared" si="37"/>
        <v>DMT Champs Ladies</v>
      </c>
      <c r="O105" s="2" t="str">
        <f t="shared" si="54"/>
        <v>TRS Games 17+</v>
      </c>
      <c r="P105" t="str">
        <f t="shared" si="39"/>
        <v>TRS Champs Ladies</v>
      </c>
    </row>
    <row r="106" spans="4:16">
      <c r="D106">
        <f t="shared" si="28"/>
        <v>38</v>
      </c>
      <c r="E106" t="s">
        <v>90</v>
      </c>
      <c r="F106" t="str">
        <f t="shared" si="27"/>
        <v>38F</v>
      </c>
      <c r="G106" s="2" t="str">
        <f t="shared" si="52"/>
        <v>TRI Games 17+ Girls</v>
      </c>
      <c r="H106" s="2" t="str">
        <f t="shared" si="48"/>
        <v>DMT Games 15+ Girls</v>
      </c>
      <c r="I106" t="str">
        <f t="shared" si="30"/>
        <v>TRI Games Disability Girls</v>
      </c>
      <c r="J106" s="2" t="str">
        <f t="shared" si="53"/>
        <v>TRI Champs 17+ Girls</v>
      </c>
      <c r="K106" s="2" t="str">
        <f t="shared" si="50"/>
        <v>DMT Champs 15+ Girls</v>
      </c>
      <c r="L106" t="str">
        <f t="shared" si="35"/>
        <v>TRI Champs Disability Girls</v>
      </c>
      <c r="M106" t="str">
        <f t="shared" si="36"/>
        <v>TRI Champs Ladies</v>
      </c>
      <c r="N106" t="str">
        <f t="shared" si="37"/>
        <v>DMT Champs Ladies</v>
      </c>
      <c r="O106" s="2" t="str">
        <f t="shared" si="54"/>
        <v>TRS Games 17+</v>
      </c>
      <c r="P106" t="str">
        <f t="shared" si="39"/>
        <v>TRS Champs Ladies</v>
      </c>
    </row>
    <row r="107" spans="4:16">
      <c r="D107">
        <f t="shared" si="28"/>
        <v>39</v>
      </c>
      <c r="E107" t="s">
        <v>90</v>
      </c>
      <c r="F107" t="str">
        <f t="shared" si="27"/>
        <v>39F</v>
      </c>
      <c r="G107" s="2" t="str">
        <f t="shared" si="52"/>
        <v>TRI Games 17+ Girls</v>
      </c>
      <c r="H107" s="2" t="str">
        <f t="shared" si="48"/>
        <v>DMT Games 15+ Girls</v>
      </c>
      <c r="I107" t="str">
        <f t="shared" si="30"/>
        <v>TRI Games Disability Girls</v>
      </c>
      <c r="J107" s="2" t="str">
        <f t="shared" si="53"/>
        <v>TRI Champs 17+ Girls</v>
      </c>
      <c r="K107" s="2" t="str">
        <f t="shared" si="50"/>
        <v>DMT Champs 15+ Girls</v>
      </c>
      <c r="L107" t="str">
        <f t="shared" si="35"/>
        <v>TRI Champs Disability Girls</v>
      </c>
      <c r="M107" t="str">
        <f t="shared" si="36"/>
        <v>TRI Champs Ladies</v>
      </c>
      <c r="N107" t="str">
        <f t="shared" si="37"/>
        <v>DMT Champs Ladies</v>
      </c>
      <c r="O107" s="2" t="str">
        <f t="shared" si="54"/>
        <v>TRS Games 17+</v>
      </c>
      <c r="P107" t="str">
        <f t="shared" si="39"/>
        <v>TRS Champs Ladies</v>
      </c>
    </row>
    <row r="108" spans="4:16">
      <c r="D108">
        <f t="shared" si="28"/>
        <v>40</v>
      </c>
      <c r="E108" t="s">
        <v>90</v>
      </c>
      <c r="F108" t="str">
        <f t="shared" si="27"/>
        <v>40F</v>
      </c>
      <c r="G108" s="2" t="str">
        <f t="shared" si="52"/>
        <v>TRI Games 17+ Girls</v>
      </c>
      <c r="H108" s="2" t="str">
        <f t="shared" si="48"/>
        <v>DMT Games 15+ Girls</v>
      </c>
      <c r="I108" t="str">
        <f t="shared" si="30"/>
        <v>TRI Games Disability Girls</v>
      </c>
      <c r="J108" s="2" t="str">
        <f t="shared" si="53"/>
        <v>TRI Champs 17+ Girls</v>
      </c>
      <c r="K108" s="2" t="str">
        <f t="shared" si="50"/>
        <v>DMT Champs 15+ Girls</v>
      </c>
      <c r="L108" t="str">
        <f t="shared" si="35"/>
        <v>TRI Champs Disability Girls</v>
      </c>
      <c r="M108" t="str">
        <f t="shared" si="36"/>
        <v>TRI Champs Ladies</v>
      </c>
      <c r="N108" t="str">
        <f t="shared" si="37"/>
        <v>DMT Champs Ladies</v>
      </c>
      <c r="O108" s="2" t="str">
        <f t="shared" si="54"/>
        <v>TRS Games 17+</v>
      </c>
      <c r="P108" t="str">
        <f t="shared" si="39"/>
        <v>TRS Champs Ladies</v>
      </c>
    </row>
    <row r="109" spans="4:16">
      <c r="D109">
        <f t="shared" si="28"/>
        <v>41</v>
      </c>
      <c r="E109" t="s">
        <v>90</v>
      </c>
      <c r="F109" t="str">
        <f t="shared" si="27"/>
        <v>41F</v>
      </c>
      <c r="G109" s="2" t="str">
        <f t="shared" si="52"/>
        <v>TRI Games 17+ Girls</v>
      </c>
      <c r="H109" s="2" t="str">
        <f t="shared" si="48"/>
        <v>DMT Games 15+ Girls</v>
      </c>
      <c r="I109" t="str">
        <f t="shared" si="30"/>
        <v>TRI Games Disability Girls</v>
      </c>
      <c r="J109" s="2" t="str">
        <f t="shared" si="53"/>
        <v>TRI Champs 17+ Girls</v>
      </c>
      <c r="K109" s="2" t="str">
        <f t="shared" si="50"/>
        <v>DMT Champs 15+ Girls</v>
      </c>
      <c r="L109" t="str">
        <f t="shared" si="35"/>
        <v>TRI Champs Disability Girls</v>
      </c>
      <c r="M109" t="str">
        <f t="shared" si="36"/>
        <v>TRI Champs Ladies</v>
      </c>
      <c r="N109" t="str">
        <f t="shared" si="37"/>
        <v>DMT Champs Ladies</v>
      </c>
      <c r="O109" s="2" t="str">
        <f t="shared" si="54"/>
        <v>TRS Games 17+</v>
      </c>
      <c r="P109" t="str">
        <f t="shared" si="39"/>
        <v>TRS Champs Ladies</v>
      </c>
    </row>
    <row r="110" spans="4:16">
      <c r="D110">
        <f t="shared" si="28"/>
        <v>42</v>
      </c>
      <c r="E110" t="s">
        <v>90</v>
      </c>
      <c r="F110" t="str">
        <f t="shared" si="27"/>
        <v>42F</v>
      </c>
      <c r="G110" s="2" t="str">
        <f t="shared" si="52"/>
        <v>TRI Games 17+ Girls</v>
      </c>
      <c r="H110" s="2" t="str">
        <f t="shared" si="48"/>
        <v>DMT Games 15+ Girls</v>
      </c>
      <c r="I110" t="str">
        <f t="shared" si="30"/>
        <v>TRI Games Disability Girls</v>
      </c>
      <c r="J110" s="2" t="str">
        <f t="shared" si="53"/>
        <v>TRI Champs 17+ Girls</v>
      </c>
      <c r="K110" s="2" t="str">
        <f t="shared" si="50"/>
        <v>DMT Champs 15+ Girls</v>
      </c>
      <c r="L110" t="str">
        <f t="shared" si="35"/>
        <v>TRI Champs Disability Girls</v>
      </c>
      <c r="M110" t="str">
        <f t="shared" si="36"/>
        <v>TRI Champs Ladies</v>
      </c>
      <c r="N110" t="str">
        <f t="shared" si="37"/>
        <v>DMT Champs Ladies</v>
      </c>
      <c r="O110" s="2" t="str">
        <f t="shared" si="54"/>
        <v>TRS Games 17+</v>
      </c>
      <c r="P110" t="str">
        <f t="shared" si="39"/>
        <v>TRS Champs Ladies</v>
      </c>
    </row>
    <row r="111" spans="4:16">
      <c r="D111">
        <f t="shared" si="28"/>
        <v>43</v>
      </c>
      <c r="E111" t="s">
        <v>90</v>
      </c>
      <c r="F111" t="str">
        <f t="shared" si="27"/>
        <v>43F</v>
      </c>
      <c r="G111" s="2" t="str">
        <f t="shared" si="52"/>
        <v>TRI Games 17+ Girls</v>
      </c>
      <c r="H111" s="2" t="str">
        <f t="shared" si="48"/>
        <v>DMT Games 15+ Girls</v>
      </c>
      <c r="I111" t="str">
        <f t="shared" si="30"/>
        <v>TRI Games Disability Girls</v>
      </c>
      <c r="J111" s="2" t="str">
        <f t="shared" si="53"/>
        <v>TRI Champs 17+ Girls</v>
      </c>
      <c r="K111" s="2" t="str">
        <f t="shared" si="50"/>
        <v>DMT Champs 15+ Girls</v>
      </c>
      <c r="L111" t="str">
        <f t="shared" si="35"/>
        <v>TRI Champs Disability Girls</v>
      </c>
      <c r="M111" t="str">
        <f t="shared" si="36"/>
        <v>TRI Champs Ladies</v>
      </c>
      <c r="N111" t="str">
        <f t="shared" si="37"/>
        <v>DMT Champs Ladies</v>
      </c>
      <c r="O111" s="2" t="str">
        <f t="shared" si="54"/>
        <v>TRS Games 17+</v>
      </c>
      <c r="P111" t="str">
        <f t="shared" si="39"/>
        <v>TRS Champs Ladies</v>
      </c>
    </row>
    <row r="112" spans="4:16">
      <c r="D112">
        <f t="shared" si="28"/>
        <v>44</v>
      </c>
      <c r="E112" t="s">
        <v>90</v>
      </c>
      <c r="F112" t="str">
        <f t="shared" si="27"/>
        <v>44F</v>
      </c>
      <c r="G112" s="2" t="str">
        <f t="shared" si="52"/>
        <v>TRI Games 17+ Girls</v>
      </c>
      <c r="H112" s="2" t="str">
        <f t="shared" si="48"/>
        <v>DMT Games 15+ Girls</v>
      </c>
      <c r="I112" t="str">
        <f t="shared" si="30"/>
        <v>TRI Games Disability Girls</v>
      </c>
      <c r="J112" s="2" t="str">
        <f t="shared" si="53"/>
        <v>TRI Champs 17+ Girls</v>
      </c>
      <c r="K112" s="2" t="str">
        <f t="shared" si="50"/>
        <v>DMT Champs 15+ Girls</v>
      </c>
      <c r="L112" t="str">
        <f t="shared" si="35"/>
        <v>TRI Champs Disability Girls</v>
      </c>
      <c r="M112" t="str">
        <f t="shared" si="36"/>
        <v>TRI Champs Ladies</v>
      </c>
      <c r="N112" t="str">
        <f t="shared" si="37"/>
        <v>DMT Champs Ladies</v>
      </c>
      <c r="O112" s="2" t="str">
        <f t="shared" si="54"/>
        <v>TRS Games 17+</v>
      </c>
      <c r="P112" t="str">
        <f t="shared" si="39"/>
        <v>TRS Champs Ladies</v>
      </c>
    </row>
    <row r="113" spans="4:16">
      <c r="D113">
        <f t="shared" si="28"/>
        <v>45</v>
      </c>
      <c r="E113" t="s">
        <v>90</v>
      </c>
      <c r="F113" t="str">
        <f t="shared" si="27"/>
        <v>45F</v>
      </c>
      <c r="G113" s="2" t="str">
        <f t="shared" si="52"/>
        <v>TRI Games 17+ Girls</v>
      </c>
      <c r="H113" s="2" t="str">
        <f t="shared" si="48"/>
        <v>DMT Games 15+ Girls</v>
      </c>
      <c r="I113" t="str">
        <f t="shared" si="30"/>
        <v>TRI Games Disability Girls</v>
      </c>
      <c r="J113" s="2" t="str">
        <f t="shared" si="53"/>
        <v>TRI Champs 17+ Girls</v>
      </c>
      <c r="K113" s="2" t="str">
        <f t="shared" si="50"/>
        <v>DMT Champs 15+ Girls</v>
      </c>
      <c r="L113" t="str">
        <f t="shared" si="35"/>
        <v>TRI Champs Disability Girls</v>
      </c>
      <c r="M113" t="str">
        <f t="shared" si="36"/>
        <v>TRI Champs Ladies</v>
      </c>
      <c r="N113" t="str">
        <f t="shared" si="37"/>
        <v>DMT Champs Ladies</v>
      </c>
      <c r="O113" s="2" t="str">
        <f t="shared" si="54"/>
        <v>TRS Games 17+</v>
      </c>
      <c r="P113" t="str">
        <f t="shared" si="39"/>
        <v>TRS Champs Ladies</v>
      </c>
    </row>
    <row r="114" spans="4:16">
      <c r="D114">
        <f t="shared" si="28"/>
        <v>46</v>
      </c>
      <c r="E114" t="s">
        <v>90</v>
      </c>
      <c r="F114" t="str">
        <f t="shared" si="27"/>
        <v>46F</v>
      </c>
      <c r="G114" s="2" t="str">
        <f t="shared" si="52"/>
        <v>TRI Games 17+ Girls</v>
      </c>
      <c r="H114" s="2" t="str">
        <f t="shared" si="48"/>
        <v>DMT Games 15+ Girls</v>
      </c>
      <c r="I114" t="str">
        <f t="shared" si="30"/>
        <v>TRI Games Disability Girls</v>
      </c>
      <c r="J114" s="2" t="str">
        <f t="shared" si="53"/>
        <v>TRI Champs 17+ Girls</v>
      </c>
      <c r="K114" s="2" t="str">
        <f t="shared" si="50"/>
        <v>DMT Champs 15+ Girls</v>
      </c>
      <c r="L114" t="str">
        <f t="shared" si="35"/>
        <v>TRI Champs Disability Girls</v>
      </c>
      <c r="M114" t="str">
        <f t="shared" si="36"/>
        <v>TRI Champs Ladies</v>
      </c>
      <c r="N114" t="str">
        <f t="shared" si="37"/>
        <v>DMT Champs Ladies</v>
      </c>
      <c r="O114" s="2" t="str">
        <f t="shared" si="54"/>
        <v>TRS Games 17+</v>
      </c>
      <c r="P114" t="str">
        <f t="shared" si="39"/>
        <v>TRS Champs Ladies</v>
      </c>
    </row>
    <row r="115" spans="4:16">
      <c r="D115">
        <f t="shared" si="28"/>
        <v>47</v>
      </c>
      <c r="E115" t="s">
        <v>90</v>
      </c>
      <c r="F115" t="str">
        <f t="shared" si="27"/>
        <v>47F</v>
      </c>
      <c r="G115" s="2" t="str">
        <f t="shared" si="52"/>
        <v>TRI Games 17+ Girls</v>
      </c>
      <c r="H115" s="2" t="str">
        <f t="shared" si="48"/>
        <v>DMT Games 15+ Girls</v>
      </c>
      <c r="I115" t="str">
        <f t="shared" si="30"/>
        <v>TRI Games Disability Girls</v>
      </c>
      <c r="J115" s="2" t="str">
        <f t="shared" si="53"/>
        <v>TRI Champs 17+ Girls</v>
      </c>
      <c r="K115" s="2" t="str">
        <f t="shared" si="50"/>
        <v>DMT Champs 15+ Girls</v>
      </c>
      <c r="L115" t="str">
        <f t="shared" si="35"/>
        <v>TRI Champs Disability Girls</v>
      </c>
      <c r="M115" t="str">
        <f t="shared" si="36"/>
        <v>TRI Champs Ladies</v>
      </c>
      <c r="N115" t="str">
        <f t="shared" si="37"/>
        <v>DMT Champs Ladies</v>
      </c>
      <c r="O115" s="2" t="str">
        <f t="shared" si="54"/>
        <v>TRS Games 17+</v>
      </c>
      <c r="P115" t="str">
        <f t="shared" si="39"/>
        <v>TRS Champs Ladies</v>
      </c>
    </row>
    <row r="116" spans="4:16">
      <c r="D116">
        <f t="shared" si="28"/>
        <v>48</v>
      </c>
      <c r="E116" t="s">
        <v>90</v>
      </c>
      <c r="F116" t="str">
        <f t="shared" si="27"/>
        <v>48F</v>
      </c>
      <c r="G116" s="2" t="str">
        <f t="shared" si="52"/>
        <v>TRI Games 17+ Girls</v>
      </c>
      <c r="H116" s="2" t="str">
        <f t="shared" si="48"/>
        <v>DMT Games 15+ Girls</v>
      </c>
      <c r="I116" t="str">
        <f t="shared" si="30"/>
        <v>TRI Games Disability Girls</v>
      </c>
      <c r="J116" s="2" t="str">
        <f t="shared" si="53"/>
        <v>TRI Champs 17+ Girls</v>
      </c>
      <c r="K116" s="2" t="str">
        <f t="shared" si="50"/>
        <v>DMT Champs 15+ Girls</v>
      </c>
      <c r="L116" t="str">
        <f t="shared" si="35"/>
        <v>TRI Champs Disability Girls</v>
      </c>
      <c r="M116" t="str">
        <f t="shared" si="36"/>
        <v>TRI Champs Ladies</v>
      </c>
      <c r="N116" t="str">
        <f t="shared" si="37"/>
        <v>DMT Champs Ladies</v>
      </c>
      <c r="O116" s="2" t="str">
        <f t="shared" si="54"/>
        <v>TRS Games 17+</v>
      </c>
      <c r="P116" t="str">
        <f t="shared" si="39"/>
        <v>TRS Champs Ladies</v>
      </c>
    </row>
    <row r="117" spans="4:16">
      <c r="D117">
        <f t="shared" si="28"/>
        <v>49</v>
      </c>
      <c r="E117" t="s">
        <v>90</v>
      </c>
      <c r="F117" t="str">
        <f t="shared" si="27"/>
        <v>49F</v>
      </c>
      <c r="G117" s="2" t="str">
        <f t="shared" si="52"/>
        <v>TRI Games 17+ Girls</v>
      </c>
      <c r="H117" s="2" t="str">
        <f t="shared" si="48"/>
        <v>DMT Games 15+ Girls</v>
      </c>
      <c r="I117" t="str">
        <f t="shared" si="30"/>
        <v>TRI Games Disability Girls</v>
      </c>
      <c r="J117" s="2" t="str">
        <f t="shared" si="53"/>
        <v>TRI Champs 17+ Girls</v>
      </c>
      <c r="K117" s="2" t="str">
        <f t="shared" si="50"/>
        <v>DMT Champs 15+ Girls</v>
      </c>
      <c r="L117" t="str">
        <f t="shared" si="35"/>
        <v>TRI Champs Disability Girls</v>
      </c>
      <c r="M117" t="str">
        <f t="shared" si="36"/>
        <v>TRI Champs Ladies</v>
      </c>
      <c r="N117" t="str">
        <f t="shared" si="37"/>
        <v>DMT Champs Ladies</v>
      </c>
      <c r="O117" s="2" t="str">
        <f t="shared" si="54"/>
        <v>TRS Games 17+</v>
      </c>
      <c r="P117" t="str">
        <f t="shared" si="39"/>
        <v>TRS Champs Ladies</v>
      </c>
    </row>
    <row r="118" spans="4:16">
      <c r="D118">
        <f t="shared" si="28"/>
        <v>50</v>
      </c>
      <c r="E118" t="s">
        <v>90</v>
      </c>
      <c r="F118" t="str">
        <f t="shared" si="27"/>
        <v>50F</v>
      </c>
      <c r="G118" s="2" t="str">
        <f t="shared" si="52"/>
        <v>TRI Games 17+ Girls</v>
      </c>
      <c r="H118" s="2" t="str">
        <f t="shared" si="48"/>
        <v>DMT Games 15+ Girls</v>
      </c>
      <c r="I118" t="str">
        <f t="shared" si="30"/>
        <v>TRI Games Disability Girls</v>
      </c>
      <c r="J118" s="2" t="str">
        <f t="shared" si="53"/>
        <v>TRI Champs 17+ Girls</v>
      </c>
      <c r="K118" s="2" t="str">
        <f t="shared" si="50"/>
        <v>DMT Champs 15+ Girls</v>
      </c>
      <c r="L118" t="str">
        <f t="shared" si="35"/>
        <v>TRI Champs Disability Girls</v>
      </c>
      <c r="M118" t="str">
        <f t="shared" si="36"/>
        <v>TRI Champs Ladies</v>
      </c>
      <c r="N118" t="str">
        <f t="shared" si="37"/>
        <v>DMT Champs Ladies</v>
      </c>
      <c r="O118" s="2" t="str">
        <f t="shared" si="54"/>
        <v>TRS Games 17+</v>
      </c>
      <c r="P118" t="str">
        <f t="shared" si="39"/>
        <v>TRS Champs Ladies</v>
      </c>
    </row>
    <row r="119" spans="4:16">
      <c r="D119">
        <f t="shared" si="28"/>
        <v>51</v>
      </c>
      <c r="E119" t="s">
        <v>90</v>
      </c>
      <c r="F119" t="str">
        <f t="shared" si="27"/>
        <v>51F</v>
      </c>
      <c r="G119" s="2" t="str">
        <f t="shared" si="52"/>
        <v>TRI Games 17+ Girls</v>
      </c>
      <c r="H119" s="2" t="str">
        <f t="shared" si="48"/>
        <v>DMT Games 15+ Girls</v>
      </c>
      <c r="I119" t="str">
        <f t="shared" si="30"/>
        <v>TRI Games Disability Girls</v>
      </c>
      <c r="J119" s="2" t="str">
        <f t="shared" si="53"/>
        <v>TRI Champs 17+ Girls</v>
      </c>
      <c r="K119" s="2" t="str">
        <f t="shared" si="50"/>
        <v>DMT Champs 15+ Girls</v>
      </c>
      <c r="L119" t="str">
        <f t="shared" si="35"/>
        <v>TRI Champs Disability Girls</v>
      </c>
      <c r="M119" t="str">
        <f t="shared" si="36"/>
        <v>TRI Champs Ladies</v>
      </c>
      <c r="N119" t="str">
        <f t="shared" si="37"/>
        <v>DMT Champs Ladies</v>
      </c>
      <c r="O119" s="2" t="str">
        <f t="shared" si="54"/>
        <v>TRS Games 17+</v>
      </c>
      <c r="P119" t="str">
        <f t="shared" si="39"/>
        <v>TRS Champs Ladies</v>
      </c>
    </row>
    <row r="120" spans="4:16">
      <c r="D120">
        <f t="shared" si="28"/>
        <v>52</v>
      </c>
      <c r="E120" t="s">
        <v>90</v>
      </c>
      <c r="F120" t="str">
        <f t="shared" si="27"/>
        <v>52F</v>
      </c>
      <c r="G120" s="2" t="str">
        <f t="shared" si="52"/>
        <v>TRI Games 17+ Girls</v>
      </c>
      <c r="H120" s="2" t="str">
        <f t="shared" si="48"/>
        <v>DMT Games 15+ Girls</v>
      </c>
      <c r="I120" t="str">
        <f t="shared" si="30"/>
        <v>TRI Games Disability Girls</v>
      </c>
      <c r="J120" s="2" t="str">
        <f t="shared" si="53"/>
        <v>TRI Champs 17+ Girls</v>
      </c>
      <c r="K120" s="2" t="str">
        <f t="shared" si="50"/>
        <v>DMT Champs 15+ Girls</v>
      </c>
      <c r="L120" t="str">
        <f t="shared" si="35"/>
        <v>TRI Champs Disability Girls</v>
      </c>
      <c r="M120" t="str">
        <f t="shared" si="36"/>
        <v>TRI Champs Ladies</v>
      </c>
      <c r="N120" t="str">
        <f t="shared" si="37"/>
        <v>DMT Champs Ladies</v>
      </c>
      <c r="O120" s="2" t="str">
        <f t="shared" si="54"/>
        <v>TRS Games 17+</v>
      </c>
      <c r="P120" t="str">
        <f t="shared" si="39"/>
        <v>TRS Champs Ladies</v>
      </c>
    </row>
    <row r="121" spans="4:16">
      <c r="D121">
        <f t="shared" si="28"/>
        <v>53</v>
      </c>
      <c r="E121" t="s">
        <v>90</v>
      </c>
      <c r="F121" t="str">
        <f t="shared" si="27"/>
        <v>53F</v>
      </c>
      <c r="G121" s="2" t="str">
        <f t="shared" si="52"/>
        <v>TRI Games 17+ Girls</v>
      </c>
      <c r="H121" s="2" t="str">
        <f t="shared" si="48"/>
        <v>DMT Games 15+ Girls</v>
      </c>
      <c r="I121" t="str">
        <f t="shared" si="30"/>
        <v>TRI Games Disability Girls</v>
      </c>
      <c r="J121" s="2" t="str">
        <f t="shared" si="53"/>
        <v>TRI Champs 17+ Girls</v>
      </c>
      <c r="K121" s="2" t="str">
        <f t="shared" si="50"/>
        <v>DMT Champs 15+ Girls</v>
      </c>
      <c r="L121" t="str">
        <f t="shared" si="35"/>
        <v>TRI Champs Disability Girls</v>
      </c>
      <c r="M121" t="str">
        <f t="shared" si="36"/>
        <v>TRI Champs Ladies</v>
      </c>
      <c r="N121" t="str">
        <f t="shared" si="37"/>
        <v>DMT Champs Ladies</v>
      </c>
      <c r="O121" s="2" t="str">
        <f t="shared" si="54"/>
        <v>TRS Games 17+</v>
      </c>
      <c r="P121" t="str">
        <f t="shared" si="39"/>
        <v>TRS Champs Ladies</v>
      </c>
    </row>
    <row r="122" spans="4:16">
      <c r="D122">
        <f t="shared" si="28"/>
        <v>54</v>
      </c>
      <c r="E122" t="s">
        <v>90</v>
      </c>
      <c r="F122" t="str">
        <f t="shared" si="27"/>
        <v>54F</v>
      </c>
      <c r="G122" s="2" t="str">
        <f t="shared" si="52"/>
        <v>TRI Games 17+ Girls</v>
      </c>
      <c r="H122" s="2" t="str">
        <f t="shared" si="48"/>
        <v>DMT Games 15+ Girls</v>
      </c>
      <c r="I122" t="str">
        <f t="shared" si="30"/>
        <v>TRI Games Disability Girls</v>
      </c>
      <c r="J122" s="2" t="str">
        <f t="shared" si="53"/>
        <v>TRI Champs 17+ Girls</v>
      </c>
      <c r="K122" s="2" t="str">
        <f t="shared" si="50"/>
        <v>DMT Champs 15+ Girls</v>
      </c>
      <c r="L122" t="str">
        <f t="shared" si="35"/>
        <v>TRI Champs Disability Girls</v>
      </c>
      <c r="M122" t="str">
        <f t="shared" si="36"/>
        <v>TRI Champs Ladies</v>
      </c>
      <c r="N122" t="str">
        <f t="shared" si="37"/>
        <v>DMT Champs Ladies</v>
      </c>
      <c r="O122" s="2" t="str">
        <f t="shared" si="54"/>
        <v>TRS Games 17+</v>
      </c>
      <c r="P122" t="str">
        <f t="shared" si="39"/>
        <v>TRS Champs Ladies</v>
      </c>
    </row>
    <row r="123" spans="4:16">
      <c r="D123">
        <f t="shared" si="28"/>
        <v>55</v>
      </c>
      <c r="E123" t="s">
        <v>90</v>
      </c>
      <c r="F123" t="str">
        <f t="shared" si="27"/>
        <v>55F</v>
      </c>
      <c r="G123" s="2" t="str">
        <f t="shared" si="52"/>
        <v>TRI Games 17+ Girls</v>
      </c>
      <c r="H123" s="2" t="str">
        <f t="shared" si="48"/>
        <v>DMT Games 15+ Girls</v>
      </c>
      <c r="I123" t="str">
        <f t="shared" si="30"/>
        <v>TRI Games Disability Girls</v>
      </c>
      <c r="J123" s="2" t="str">
        <f t="shared" si="53"/>
        <v>TRI Champs 17+ Girls</v>
      </c>
      <c r="K123" s="2" t="str">
        <f t="shared" si="50"/>
        <v>DMT Champs 15+ Girls</v>
      </c>
      <c r="L123" t="str">
        <f t="shared" si="35"/>
        <v>TRI Champs Disability Girls</v>
      </c>
      <c r="M123" t="str">
        <f t="shared" si="36"/>
        <v>TRI Champs Ladies</v>
      </c>
      <c r="N123" t="str">
        <f t="shared" si="37"/>
        <v>DMT Champs Ladies</v>
      </c>
      <c r="O123" s="2" t="str">
        <f t="shared" si="54"/>
        <v>TRS Games 17+</v>
      </c>
      <c r="P123" t="str">
        <f t="shared" si="39"/>
        <v>TRS Champs Ladies</v>
      </c>
    </row>
    <row r="124" spans="4:16">
      <c r="D124">
        <f t="shared" si="28"/>
        <v>56</v>
      </c>
      <c r="E124" t="s">
        <v>90</v>
      </c>
      <c r="F124" t="str">
        <f t="shared" si="27"/>
        <v>56F</v>
      </c>
      <c r="G124" s="2" t="str">
        <f t="shared" si="52"/>
        <v>TRI Games 17+ Girls</v>
      </c>
      <c r="H124" s="2" t="str">
        <f t="shared" si="48"/>
        <v>DMT Games 15+ Girls</v>
      </c>
      <c r="I124" t="str">
        <f t="shared" si="30"/>
        <v>TRI Games Disability Girls</v>
      </c>
      <c r="J124" s="2" t="str">
        <f t="shared" si="53"/>
        <v>TRI Champs 17+ Girls</v>
      </c>
      <c r="K124" s="2" t="str">
        <f t="shared" si="50"/>
        <v>DMT Champs 15+ Girls</v>
      </c>
      <c r="L124" t="str">
        <f t="shared" si="35"/>
        <v>TRI Champs Disability Girls</v>
      </c>
      <c r="M124" t="str">
        <f t="shared" si="36"/>
        <v>TRI Champs Ladies</v>
      </c>
      <c r="N124" t="str">
        <f t="shared" si="37"/>
        <v>DMT Champs Ladies</v>
      </c>
      <c r="O124" s="2" t="str">
        <f t="shared" si="54"/>
        <v>TRS Games 17+</v>
      </c>
      <c r="P124" t="str">
        <f t="shared" si="39"/>
        <v>TRS Champs Ladies</v>
      </c>
    </row>
    <row r="125" spans="4:16">
      <c r="D125">
        <f t="shared" si="28"/>
        <v>57</v>
      </c>
      <c r="E125" t="s">
        <v>90</v>
      </c>
      <c r="F125" t="str">
        <f t="shared" si="27"/>
        <v>57F</v>
      </c>
      <c r="G125" s="2" t="str">
        <f t="shared" si="52"/>
        <v>TRI Games 17+ Girls</v>
      </c>
      <c r="H125" s="2" t="str">
        <f t="shared" si="48"/>
        <v>DMT Games 15+ Girls</v>
      </c>
      <c r="I125" t="str">
        <f t="shared" si="30"/>
        <v>TRI Games Disability Girls</v>
      </c>
      <c r="J125" s="2" t="str">
        <f t="shared" si="53"/>
        <v>TRI Champs 17+ Girls</v>
      </c>
      <c r="K125" s="2" t="str">
        <f t="shared" si="50"/>
        <v>DMT Champs 15+ Girls</v>
      </c>
      <c r="L125" t="str">
        <f t="shared" si="35"/>
        <v>TRI Champs Disability Girls</v>
      </c>
      <c r="M125" t="str">
        <f t="shared" si="36"/>
        <v>TRI Champs Ladies</v>
      </c>
      <c r="N125" t="str">
        <f t="shared" si="37"/>
        <v>DMT Champs Ladies</v>
      </c>
      <c r="O125" s="2" t="str">
        <f t="shared" si="54"/>
        <v>TRS Games 17+</v>
      </c>
      <c r="P125" t="str">
        <f t="shared" si="39"/>
        <v>TRS Champs Ladies</v>
      </c>
    </row>
    <row r="126" spans="4:16">
      <c r="D126">
        <f t="shared" si="28"/>
        <v>58</v>
      </c>
      <c r="E126" t="s">
        <v>90</v>
      </c>
      <c r="F126" t="str">
        <f t="shared" si="27"/>
        <v>58F</v>
      </c>
      <c r="G126" s="2" t="str">
        <f t="shared" si="52"/>
        <v>TRI Games 17+ Girls</v>
      </c>
      <c r="H126" s="2" t="str">
        <f t="shared" si="48"/>
        <v>DMT Games 15+ Girls</v>
      </c>
      <c r="I126" t="str">
        <f t="shared" si="30"/>
        <v>TRI Games Disability Girls</v>
      </c>
      <c r="J126" s="2" t="str">
        <f t="shared" si="53"/>
        <v>TRI Champs 17+ Girls</v>
      </c>
      <c r="K126" s="2" t="str">
        <f t="shared" si="50"/>
        <v>DMT Champs 15+ Girls</v>
      </c>
      <c r="L126" t="str">
        <f t="shared" si="35"/>
        <v>TRI Champs Disability Girls</v>
      </c>
      <c r="M126" t="str">
        <f t="shared" si="36"/>
        <v>TRI Champs Ladies</v>
      </c>
      <c r="N126" t="str">
        <f t="shared" si="37"/>
        <v>DMT Champs Ladies</v>
      </c>
      <c r="O126" s="2" t="str">
        <f t="shared" si="54"/>
        <v>TRS Games 17+</v>
      </c>
      <c r="P126" t="str">
        <f t="shared" si="39"/>
        <v>TRS Champs Ladies</v>
      </c>
    </row>
    <row r="127" spans="4:16">
      <c r="D127">
        <f t="shared" si="28"/>
        <v>59</v>
      </c>
      <c r="E127" t="s">
        <v>90</v>
      </c>
      <c r="F127" t="str">
        <f t="shared" si="27"/>
        <v>59F</v>
      </c>
      <c r="G127" s="2" t="str">
        <f t="shared" si="52"/>
        <v>TRI Games 17+ Girls</v>
      </c>
      <c r="H127" s="2" t="str">
        <f t="shared" si="48"/>
        <v>DMT Games 15+ Girls</v>
      </c>
      <c r="I127" t="str">
        <f t="shared" si="30"/>
        <v>TRI Games Disability Girls</v>
      </c>
      <c r="J127" s="2" t="str">
        <f t="shared" si="53"/>
        <v>TRI Champs 17+ Girls</v>
      </c>
      <c r="K127" s="2" t="str">
        <f t="shared" si="50"/>
        <v>DMT Champs 15+ Girls</v>
      </c>
      <c r="L127" t="str">
        <f t="shared" si="35"/>
        <v>TRI Champs Disability Girls</v>
      </c>
      <c r="M127" t="str">
        <f t="shared" si="36"/>
        <v>TRI Champs Ladies</v>
      </c>
      <c r="N127" t="str">
        <f t="shared" si="37"/>
        <v>DMT Champs Ladies</v>
      </c>
      <c r="O127" s="2" t="str">
        <f t="shared" si="54"/>
        <v>TRS Games 17+</v>
      </c>
      <c r="P127" t="str">
        <f t="shared" si="39"/>
        <v>TRS Champs Ladies</v>
      </c>
    </row>
    <row r="128" spans="4:16">
      <c r="D128">
        <f t="shared" si="28"/>
        <v>60</v>
      </c>
      <c r="E128" t="s">
        <v>90</v>
      </c>
      <c r="F128" t="str">
        <f t="shared" si="27"/>
        <v>60F</v>
      </c>
      <c r="G128" s="2" t="str">
        <f t="shared" si="52"/>
        <v>TRI Games 17+ Girls</v>
      </c>
      <c r="H128" s="2" t="str">
        <f t="shared" si="48"/>
        <v>DMT Games 15+ Girls</v>
      </c>
      <c r="I128" t="str">
        <f t="shared" si="30"/>
        <v>TRI Games Disability Girls</v>
      </c>
      <c r="J128" s="2" t="str">
        <f t="shared" si="53"/>
        <v>TRI Champs 17+ Girls</v>
      </c>
      <c r="K128" s="2" t="str">
        <f t="shared" si="50"/>
        <v>DMT Champs 15+ Girls</v>
      </c>
      <c r="L128" t="str">
        <f t="shared" si="35"/>
        <v>TRI Champs Disability Girls</v>
      </c>
      <c r="M128" t="str">
        <f t="shared" si="36"/>
        <v>TRI Champs Ladies</v>
      </c>
      <c r="N128" t="str">
        <f t="shared" si="37"/>
        <v>DMT Champs Ladies</v>
      </c>
      <c r="O128" s="2" t="str">
        <f t="shared" si="54"/>
        <v>TRS Games 17+</v>
      </c>
      <c r="P128" t="str">
        <f t="shared" si="39"/>
        <v>TRS Champs Ladies</v>
      </c>
    </row>
    <row r="129" spans="4:16">
      <c r="D129">
        <f t="shared" si="28"/>
        <v>61</v>
      </c>
      <c r="E129" t="s">
        <v>90</v>
      </c>
      <c r="F129" t="str">
        <f t="shared" si="27"/>
        <v>61F</v>
      </c>
      <c r="G129" s="2" t="str">
        <f t="shared" si="52"/>
        <v>TRI Games 17+ Girls</v>
      </c>
      <c r="H129" s="2" t="str">
        <f t="shared" si="48"/>
        <v>DMT Games 15+ Girls</v>
      </c>
      <c r="I129" t="str">
        <f t="shared" si="30"/>
        <v>TRI Games Disability Girls</v>
      </c>
      <c r="J129" s="2" t="str">
        <f t="shared" si="53"/>
        <v>TRI Champs 17+ Girls</v>
      </c>
      <c r="K129" s="2" t="str">
        <f t="shared" si="50"/>
        <v>DMT Champs 15+ Girls</v>
      </c>
      <c r="L129" t="str">
        <f t="shared" si="35"/>
        <v>TRI Champs Disability Girls</v>
      </c>
      <c r="M129" t="str">
        <f t="shared" si="36"/>
        <v>TRI Champs Ladies</v>
      </c>
      <c r="N129" t="str">
        <f t="shared" si="37"/>
        <v>DMT Champs Ladies</v>
      </c>
      <c r="O129" s="2" t="str">
        <f t="shared" si="54"/>
        <v>TRS Games 17+</v>
      </c>
      <c r="P129" t="str">
        <f t="shared" si="39"/>
        <v>TRS Champs Ladies</v>
      </c>
    </row>
    <row r="130" spans="4:16">
      <c r="D130">
        <f t="shared" si="28"/>
        <v>62</v>
      </c>
      <c r="E130" t="s">
        <v>90</v>
      </c>
      <c r="F130" t="str">
        <f t="shared" si="27"/>
        <v>62F</v>
      </c>
      <c r="G130" s="2" t="str">
        <f t="shared" si="52"/>
        <v>TRI Games 17+ Girls</v>
      </c>
      <c r="H130" s="2" t="str">
        <f t="shared" si="48"/>
        <v>DMT Games 15+ Girls</v>
      </c>
      <c r="I130" t="str">
        <f t="shared" si="30"/>
        <v>TRI Games Disability Girls</v>
      </c>
      <c r="J130" s="2" t="str">
        <f t="shared" si="53"/>
        <v>TRI Champs 17+ Girls</v>
      </c>
      <c r="K130" s="2" t="str">
        <f t="shared" si="50"/>
        <v>DMT Champs 15+ Girls</v>
      </c>
      <c r="L130" t="str">
        <f t="shared" si="35"/>
        <v>TRI Champs Disability Girls</v>
      </c>
      <c r="M130" t="str">
        <f t="shared" si="36"/>
        <v>TRI Champs Ladies</v>
      </c>
      <c r="N130" t="str">
        <f t="shared" si="37"/>
        <v>DMT Champs Ladies</v>
      </c>
      <c r="O130" s="2" t="str">
        <f t="shared" si="54"/>
        <v>TRS Games 17+</v>
      </c>
      <c r="P130" t="str">
        <f t="shared" si="39"/>
        <v>TRS Champs Ladies</v>
      </c>
    </row>
    <row r="131" spans="4:16">
      <c r="D131">
        <f t="shared" si="28"/>
        <v>63</v>
      </c>
      <c r="E131" t="s">
        <v>90</v>
      </c>
      <c r="F131" t="str">
        <f t="shared" ref="F131:F133" si="55">D131&amp;E131</f>
        <v>63F</v>
      </c>
      <c r="G131" s="2" t="str">
        <f t="shared" si="52"/>
        <v>TRI Games 17+ Girls</v>
      </c>
      <c r="H131" s="2" t="str">
        <f t="shared" si="48"/>
        <v>DMT Games 15+ Girls</v>
      </c>
      <c r="I131" t="str">
        <f t="shared" si="30"/>
        <v>TRI Games Disability Girls</v>
      </c>
      <c r="J131" s="2" t="str">
        <f t="shared" si="53"/>
        <v>TRI Champs 17+ Girls</v>
      </c>
      <c r="K131" s="2" t="str">
        <f t="shared" si="50"/>
        <v>DMT Champs 15+ Girls</v>
      </c>
      <c r="L131" t="str">
        <f t="shared" si="35"/>
        <v>TRI Champs Disability Girls</v>
      </c>
      <c r="M131" t="str">
        <f t="shared" si="36"/>
        <v>TRI Champs Ladies</v>
      </c>
      <c r="N131" t="str">
        <f t="shared" si="37"/>
        <v>DMT Champs Ladies</v>
      </c>
      <c r="O131" s="2" t="str">
        <f t="shared" si="54"/>
        <v>TRS Games 17+</v>
      </c>
      <c r="P131" t="str">
        <f t="shared" si="39"/>
        <v>TRS Champs Ladies</v>
      </c>
    </row>
    <row r="132" spans="4:16">
      <c r="D132">
        <f t="shared" ref="D132:D133" si="56">D131+1</f>
        <v>64</v>
      </c>
      <c r="E132" t="s">
        <v>90</v>
      </c>
      <c r="F132" t="str">
        <f t="shared" si="55"/>
        <v>64F</v>
      </c>
      <c r="G132" s="2" t="str">
        <f t="shared" si="52"/>
        <v>TRI Games 17+ Girls</v>
      </c>
      <c r="H132" s="2" t="str">
        <f t="shared" si="48"/>
        <v>DMT Games 15+ Girls</v>
      </c>
      <c r="I132" t="str">
        <f t="shared" si="30"/>
        <v>TRI Games Disability Girls</v>
      </c>
      <c r="J132" s="2" t="str">
        <f t="shared" si="53"/>
        <v>TRI Champs 17+ Girls</v>
      </c>
      <c r="K132" s="2" t="str">
        <f t="shared" si="50"/>
        <v>DMT Champs 15+ Girls</v>
      </c>
      <c r="L132" t="str">
        <f t="shared" si="35"/>
        <v>TRI Champs Disability Girls</v>
      </c>
      <c r="M132" t="str">
        <f t="shared" si="36"/>
        <v>TRI Champs Ladies</v>
      </c>
      <c r="N132" t="str">
        <f t="shared" si="37"/>
        <v>DMT Champs Ladies</v>
      </c>
      <c r="O132" s="2" t="str">
        <f t="shared" si="54"/>
        <v>TRS Games 17+</v>
      </c>
      <c r="P132" t="str">
        <f t="shared" si="39"/>
        <v>TRS Champs Ladies</v>
      </c>
    </row>
    <row r="133" spans="4:16">
      <c r="D133">
        <f t="shared" si="56"/>
        <v>65</v>
      </c>
      <c r="E133" t="s">
        <v>90</v>
      </c>
      <c r="F133" t="str">
        <f t="shared" si="55"/>
        <v>65F</v>
      </c>
      <c r="G133" s="2" t="str">
        <f t="shared" si="52"/>
        <v>TRI Games 17+ Girls</v>
      </c>
      <c r="H133" s="2" t="str">
        <f t="shared" si="48"/>
        <v>DMT Games 15+ Girls</v>
      </c>
      <c r="I133" t="str">
        <f t="shared" si="30"/>
        <v>TRI Games Disability Girls</v>
      </c>
      <c r="J133" s="2" t="str">
        <f t="shared" si="53"/>
        <v>TRI Champs 17+ Girls</v>
      </c>
      <c r="K133" s="2" t="str">
        <f t="shared" si="50"/>
        <v>DMT Champs 15+ Girls</v>
      </c>
      <c r="L133" t="str">
        <f t="shared" si="35"/>
        <v>TRI Champs Disability Girls</v>
      </c>
      <c r="M133" t="str">
        <f t="shared" si="36"/>
        <v>TRI Champs Ladies</v>
      </c>
      <c r="N133" t="str">
        <f t="shared" si="37"/>
        <v>DMT Champs Ladies</v>
      </c>
      <c r="O133" s="2" t="str">
        <f t="shared" si="54"/>
        <v>TRS Games 17+</v>
      </c>
      <c r="P133" t="str">
        <f t="shared" si="39"/>
        <v>TRS Champs Ladies</v>
      </c>
    </row>
    <row r="134" spans="4:16">
      <c r="D134">
        <v>0</v>
      </c>
      <c r="E134" t="s">
        <v>214</v>
      </c>
      <c r="F134" t="str">
        <f>D134&amp;E134</f>
        <v>0Mixed</v>
      </c>
    </row>
    <row r="135" spans="4:16">
      <c r="D135">
        <f>D134+1</f>
        <v>1</v>
      </c>
      <c r="E135" t="s">
        <v>214</v>
      </c>
      <c r="F135" t="str">
        <f t="shared" ref="F135:F198" si="57">D135&amp;E135</f>
        <v>1Mixed</v>
      </c>
    </row>
    <row r="136" spans="4:16">
      <c r="D136">
        <f t="shared" ref="D136:D199" si="58">D135+1</f>
        <v>2</v>
      </c>
      <c r="E136" t="s">
        <v>214</v>
      </c>
      <c r="F136" t="str">
        <f t="shared" si="57"/>
        <v>2Mixed</v>
      </c>
    </row>
    <row r="137" spans="4:16">
      <c r="D137">
        <f t="shared" si="58"/>
        <v>3</v>
      </c>
      <c r="E137" t="s">
        <v>214</v>
      </c>
      <c r="F137" t="str">
        <f t="shared" si="57"/>
        <v>3Mixed</v>
      </c>
    </row>
    <row r="138" spans="4:16">
      <c r="D138">
        <f t="shared" si="58"/>
        <v>4</v>
      </c>
      <c r="E138" t="s">
        <v>214</v>
      </c>
      <c r="F138" t="str">
        <f t="shared" si="57"/>
        <v>4Mixed</v>
      </c>
    </row>
    <row r="139" spans="4:16">
      <c r="D139">
        <f t="shared" si="58"/>
        <v>5</v>
      </c>
      <c r="E139" t="s">
        <v>214</v>
      </c>
      <c r="F139" t="str">
        <f t="shared" si="57"/>
        <v>5Mixed</v>
      </c>
    </row>
    <row r="140" spans="4:16">
      <c r="D140">
        <f t="shared" si="58"/>
        <v>6</v>
      </c>
      <c r="E140" t="s">
        <v>214</v>
      </c>
      <c r="F140" t="str">
        <f t="shared" si="57"/>
        <v>6Mixed</v>
      </c>
      <c r="O140" s="2" t="str">
        <f>O$1 &amp; " 6-7"</f>
        <v>TRS Games 6-7</v>
      </c>
      <c r="P140" t="str">
        <f>"No mixed pairs in champs"</f>
        <v>No mixed pairs in champs</v>
      </c>
    </row>
    <row r="141" spans="4:16">
      <c r="D141">
        <f t="shared" si="58"/>
        <v>7</v>
      </c>
      <c r="E141" t="s">
        <v>214</v>
      </c>
      <c r="F141" t="str">
        <f t="shared" si="57"/>
        <v>7Mixed</v>
      </c>
      <c r="O141" s="2" t="str">
        <f t="shared" ref="O141" si="59">O$1 &amp; " 6-7"</f>
        <v>TRS Games 6-7</v>
      </c>
      <c r="P141" t="str">
        <f t="shared" ref="P141:P199" si="60">"No mixed pairs in champs"</f>
        <v>No mixed pairs in champs</v>
      </c>
    </row>
    <row r="142" spans="4:16">
      <c r="D142">
        <f t="shared" si="58"/>
        <v>8</v>
      </c>
      <c r="E142" t="s">
        <v>214</v>
      </c>
      <c r="F142" t="str">
        <f t="shared" si="57"/>
        <v>8Mixed</v>
      </c>
      <c r="O142" s="2" t="str">
        <f>O$1 &amp; " 8-10"</f>
        <v>TRS Games 8-10</v>
      </c>
      <c r="P142" t="str">
        <f t="shared" si="60"/>
        <v>No mixed pairs in champs</v>
      </c>
    </row>
    <row r="143" spans="4:16">
      <c r="D143">
        <f t="shared" si="58"/>
        <v>9</v>
      </c>
      <c r="E143" t="s">
        <v>214</v>
      </c>
      <c r="F143" t="str">
        <f t="shared" si="57"/>
        <v>9Mixed</v>
      </c>
      <c r="O143" s="2" t="str">
        <f t="shared" ref="O143:O144" si="61">O$1 &amp; " 8-10"</f>
        <v>TRS Games 8-10</v>
      </c>
      <c r="P143" t="str">
        <f t="shared" si="60"/>
        <v>No mixed pairs in champs</v>
      </c>
    </row>
    <row r="144" spans="4:16">
      <c r="D144">
        <f t="shared" si="58"/>
        <v>10</v>
      </c>
      <c r="E144" t="s">
        <v>214</v>
      </c>
      <c r="F144" t="str">
        <f t="shared" si="57"/>
        <v>10Mixed</v>
      </c>
      <c r="O144" s="2" t="str">
        <f t="shared" si="61"/>
        <v>TRS Games 8-10</v>
      </c>
      <c r="P144" t="str">
        <f t="shared" si="60"/>
        <v>No mixed pairs in champs</v>
      </c>
    </row>
    <row r="145" spans="4:16">
      <c r="D145">
        <f t="shared" si="58"/>
        <v>11</v>
      </c>
      <c r="E145" t="s">
        <v>214</v>
      </c>
      <c r="F145" t="str">
        <f t="shared" si="57"/>
        <v>11Mixed</v>
      </c>
      <c r="O145" s="2" t="str">
        <f>O$1 &amp; " 11-12"</f>
        <v>TRS Games 11-12</v>
      </c>
      <c r="P145" t="str">
        <f t="shared" si="60"/>
        <v>No mixed pairs in champs</v>
      </c>
    </row>
    <row r="146" spans="4:16">
      <c r="D146">
        <f t="shared" si="58"/>
        <v>12</v>
      </c>
      <c r="E146" t="s">
        <v>214</v>
      </c>
      <c r="F146" t="str">
        <f t="shared" si="57"/>
        <v>12Mixed</v>
      </c>
      <c r="O146" s="2" t="str">
        <f t="shared" ref="O146" si="62">O$1 &amp; " 11-12"</f>
        <v>TRS Games 11-12</v>
      </c>
      <c r="P146" t="str">
        <f t="shared" si="60"/>
        <v>No mixed pairs in champs</v>
      </c>
    </row>
    <row r="147" spans="4:16">
      <c r="D147">
        <f t="shared" si="58"/>
        <v>13</v>
      </c>
      <c r="E147" t="s">
        <v>214</v>
      </c>
      <c r="F147" t="str">
        <f t="shared" si="57"/>
        <v>13Mixed</v>
      </c>
      <c r="O147" s="2" t="str">
        <f>O$1 &amp; " 13-14"</f>
        <v>TRS Games 13-14</v>
      </c>
      <c r="P147" t="str">
        <f t="shared" si="60"/>
        <v>No mixed pairs in champs</v>
      </c>
    </row>
    <row r="148" spans="4:16">
      <c r="D148">
        <f t="shared" si="58"/>
        <v>14</v>
      </c>
      <c r="E148" t="s">
        <v>214</v>
      </c>
      <c r="F148" t="str">
        <f t="shared" si="57"/>
        <v>14Mixed</v>
      </c>
      <c r="O148" s="2" t="str">
        <f t="shared" ref="O148" si="63">O$1 &amp; " 13-14"</f>
        <v>TRS Games 13-14</v>
      </c>
      <c r="P148" t="str">
        <f t="shared" si="60"/>
        <v>No mixed pairs in champs</v>
      </c>
    </row>
    <row r="149" spans="4:16">
      <c r="D149">
        <f t="shared" si="58"/>
        <v>15</v>
      </c>
      <c r="E149" t="s">
        <v>214</v>
      </c>
      <c r="F149" t="str">
        <f t="shared" si="57"/>
        <v>15Mixed</v>
      </c>
      <c r="O149" s="2" t="str">
        <f>O$1 &amp; " 15-16"</f>
        <v>TRS Games 15-16</v>
      </c>
      <c r="P149" t="str">
        <f t="shared" si="60"/>
        <v>No mixed pairs in champs</v>
      </c>
    </row>
    <row r="150" spans="4:16">
      <c r="D150">
        <f t="shared" si="58"/>
        <v>16</v>
      </c>
      <c r="E150" t="s">
        <v>214</v>
      </c>
      <c r="F150" t="str">
        <f t="shared" si="57"/>
        <v>16Mixed</v>
      </c>
      <c r="O150" s="2" t="str">
        <f t="shared" ref="O150" si="64">O$1 &amp; " 15-16"</f>
        <v>TRS Games 15-16</v>
      </c>
      <c r="P150" t="str">
        <f t="shared" si="60"/>
        <v>No mixed pairs in champs</v>
      </c>
    </row>
    <row r="151" spans="4:16">
      <c r="D151">
        <f t="shared" si="58"/>
        <v>17</v>
      </c>
      <c r="E151" t="s">
        <v>214</v>
      </c>
      <c r="F151" t="str">
        <f t="shared" si="57"/>
        <v>17Mixed</v>
      </c>
      <c r="O151" s="2" t="str">
        <f>O$1 &amp; " 17+"</f>
        <v>TRS Games 17+</v>
      </c>
      <c r="P151" t="str">
        <f t="shared" si="60"/>
        <v>No mixed pairs in champs</v>
      </c>
    </row>
    <row r="152" spans="4:16">
      <c r="D152">
        <f t="shared" si="58"/>
        <v>18</v>
      </c>
      <c r="E152" t="s">
        <v>214</v>
      </c>
      <c r="F152" t="str">
        <f t="shared" si="57"/>
        <v>18Mixed</v>
      </c>
      <c r="O152" s="2" t="str">
        <f t="shared" ref="O152:O199" si="65">O$1 &amp; " 17+"</f>
        <v>TRS Games 17+</v>
      </c>
      <c r="P152" t="str">
        <f t="shared" si="60"/>
        <v>No mixed pairs in champs</v>
      </c>
    </row>
    <row r="153" spans="4:16">
      <c r="D153">
        <f t="shared" si="58"/>
        <v>19</v>
      </c>
      <c r="E153" t="s">
        <v>214</v>
      </c>
      <c r="F153" t="str">
        <f t="shared" si="57"/>
        <v>19Mixed</v>
      </c>
      <c r="O153" s="2" t="str">
        <f t="shared" si="65"/>
        <v>TRS Games 17+</v>
      </c>
      <c r="P153" t="str">
        <f t="shared" si="60"/>
        <v>No mixed pairs in champs</v>
      </c>
    </row>
    <row r="154" spans="4:16">
      <c r="D154">
        <f t="shared" si="58"/>
        <v>20</v>
      </c>
      <c r="E154" t="s">
        <v>214</v>
      </c>
      <c r="F154" t="str">
        <f t="shared" si="57"/>
        <v>20Mixed</v>
      </c>
      <c r="O154" s="2" t="str">
        <f t="shared" si="65"/>
        <v>TRS Games 17+</v>
      </c>
      <c r="P154" t="str">
        <f t="shared" si="60"/>
        <v>No mixed pairs in champs</v>
      </c>
    </row>
    <row r="155" spans="4:16">
      <c r="D155">
        <f t="shared" si="58"/>
        <v>21</v>
      </c>
      <c r="E155" t="s">
        <v>214</v>
      </c>
      <c r="F155" t="str">
        <f t="shared" si="57"/>
        <v>21Mixed</v>
      </c>
      <c r="O155" s="2" t="str">
        <f t="shared" si="65"/>
        <v>TRS Games 17+</v>
      </c>
      <c r="P155" t="str">
        <f t="shared" si="60"/>
        <v>No mixed pairs in champs</v>
      </c>
    </row>
    <row r="156" spans="4:16">
      <c r="D156">
        <f t="shared" si="58"/>
        <v>22</v>
      </c>
      <c r="E156" t="s">
        <v>214</v>
      </c>
      <c r="F156" t="str">
        <f t="shared" si="57"/>
        <v>22Mixed</v>
      </c>
      <c r="O156" s="2" t="str">
        <f t="shared" si="65"/>
        <v>TRS Games 17+</v>
      </c>
      <c r="P156" t="str">
        <f t="shared" si="60"/>
        <v>No mixed pairs in champs</v>
      </c>
    </row>
    <row r="157" spans="4:16">
      <c r="D157">
        <f t="shared" si="58"/>
        <v>23</v>
      </c>
      <c r="E157" t="s">
        <v>214</v>
      </c>
      <c r="F157" t="str">
        <f t="shared" si="57"/>
        <v>23Mixed</v>
      </c>
      <c r="O157" s="2" t="str">
        <f t="shared" si="65"/>
        <v>TRS Games 17+</v>
      </c>
      <c r="P157" t="str">
        <f t="shared" si="60"/>
        <v>No mixed pairs in champs</v>
      </c>
    </row>
    <row r="158" spans="4:16">
      <c r="D158">
        <f t="shared" si="58"/>
        <v>24</v>
      </c>
      <c r="E158" t="s">
        <v>214</v>
      </c>
      <c r="F158" t="str">
        <f t="shared" si="57"/>
        <v>24Mixed</v>
      </c>
      <c r="O158" s="2" t="str">
        <f t="shared" si="65"/>
        <v>TRS Games 17+</v>
      </c>
      <c r="P158" t="str">
        <f t="shared" si="60"/>
        <v>No mixed pairs in champs</v>
      </c>
    </row>
    <row r="159" spans="4:16">
      <c r="D159">
        <f t="shared" si="58"/>
        <v>25</v>
      </c>
      <c r="E159" t="s">
        <v>214</v>
      </c>
      <c r="F159" t="str">
        <f t="shared" si="57"/>
        <v>25Mixed</v>
      </c>
      <c r="O159" s="2" t="str">
        <f t="shared" si="65"/>
        <v>TRS Games 17+</v>
      </c>
      <c r="P159" t="str">
        <f t="shared" si="60"/>
        <v>No mixed pairs in champs</v>
      </c>
    </row>
    <row r="160" spans="4:16">
      <c r="D160">
        <f t="shared" si="58"/>
        <v>26</v>
      </c>
      <c r="E160" t="s">
        <v>214</v>
      </c>
      <c r="F160" t="str">
        <f t="shared" si="57"/>
        <v>26Mixed</v>
      </c>
      <c r="O160" s="2" t="str">
        <f t="shared" si="65"/>
        <v>TRS Games 17+</v>
      </c>
      <c r="P160" t="str">
        <f t="shared" si="60"/>
        <v>No mixed pairs in champs</v>
      </c>
    </row>
    <row r="161" spans="4:16">
      <c r="D161">
        <f t="shared" si="58"/>
        <v>27</v>
      </c>
      <c r="E161" t="s">
        <v>214</v>
      </c>
      <c r="F161" t="str">
        <f t="shared" si="57"/>
        <v>27Mixed</v>
      </c>
      <c r="O161" s="2" t="str">
        <f t="shared" si="65"/>
        <v>TRS Games 17+</v>
      </c>
      <c r="P161" t="str">
        <f t="shared" si="60"/>
        <v>No mixed pairs in champs</v>
      </c>
    </row>
    <row r="162" spans="4:16">
      <c r="D162">
        <f t="shared" si="58"/>
        <v>28</v>
      </c>
      <c r="E162" t="s">
        <v>214</v>
      </c>
      <c r="F162" t="str">
        <f t="shared" si="57"/>
        <v>28Mixed</v>
      </c>
      <c r="O162" s="2" t="str">
        <f t="shared" si="65"/>
        <v>TRS Games 17+</v>
      </c>
      <c r="P162" t="str">
        <f t="shared" si="60"/>
        <v>No mixed pairs in champs</v>
      </c>
    </row>
    <row r="163" spans="4:16">
      <c r="D163">
        <f t="shared" si="58"/>
        <v>29</v>
      </c>
      <c r="E163" t="s">
        <v>214</v>
      </c>
      <c r="F163" t="str">
        <f t="shared" si="57"/>
        <v>29Mixed</v>
      </c>
      <c r="O163" s="2" t="str">
        <f t="shared" si="65"/>
        <v>TRS Games 17+</v>
      </c>
      <c r="P163" t="str">
        <f t="shared" si="60"/>
        <v>No mixed pairs in champs</v>
      </c>
    </row>
    <row r="164" spans="4:16">
      <c r="D164">
        <f t="shared" si="58"/>
        <v>30</v>
      </c>
      <c r="E164" t="s">
        <v>214</v>
      </c>
      <c r="F164" t="str">
        <f t="shared" si="57"/>
        <v>30Mixed</v>
      </c>
      <c r="O164" s="2" t="str">
        <f t="shared" si="65"/>
        <v>TRS Games 17+</v>
      </c>
      <c r="P164" t="str">
        <f t="shared" si="60"/>
        <v>No mixed pairs in champs</v>
      </c>
    </row>
    <row r="165" spans="4:16">
      <c r="D165">
        <f t="shared" si="58"/>
        <v>31</v>
      </c>
      <c r="E165" t="s">
        <v>214</v>
      </c>
      <c r="F165" t="str">
        <f t="shared" si="57"/>
        <v>31Mixed</v>
      </c>
      <c r="O165" s="2" t="str">
        <f t="shared" si="65"/>
        <v>TRS Games 17+</v>
      </c>
      <c r="P165" t="str">
        <f t="shared" si="60"/>
        <v>No mixed pairs in champs</v>
      </c>
    </row>
    <row r="166" spans="4:16">
      <c r="D166">
        <f t="shared" si="58"/>
        <v>32</v>
      </c>
      <c r="E166" t="s">
        <v>214</v>
      </c>
      <c r="F166" t="str">
        <f t="shared" si="57"/>
        <v>32Mixed</v>
      </c>
      <c r="O166" s="2" t="str">
        <f t="shared" si="65"/>
        <v>TRS Games 17+</v>
      </c>
      <c r="P166" t="str">
        <f t="shared" si="60"/>
        <v>No mixed pairs in champs</v>
      </c>
    </row>
    <row r="167" spans="4:16">
      <c r="D167">
        <f t="shared" si="58"/>
        <v>33</v>
      </c>
      <c r="E167" t="s">
        <v>214</v>
      </c>
      <c r="F167" t="str">
        <f t="shared" si="57"/>
        <v>33Mixed</v>
      </c>
      <c r="O167" s="2" t="str">
        <f t="shared" si="65"/>
        <v>TRS Games 17+</v>
      </c>
      <c r="P167" t="str">
        <f t="shared" si="60"/>
        <v>No mixed pairs in champs</v>
      </c>
    </row>
    <row r="168" spans="4:16">
      <c r="D168">
        <f t="shared" si="58"/>
        <v>34</v>
      </c>
      <c r="E168" t="s">
        <v>214</v>
      </c>
      <c r="F168" t="str">
        <f t="shared" si="57"/>
        <v>34Mixed</v>
      </c>
      <c r="O168" s="2" t="str">
        <f t="shared" si="65"/>
        <v>TRS Games 17+</v>
      </c>
      <c r="P168" t="str">
        <f t="shared" si="60"/>
        <v>No mixed pairs in champs</v>
      </c>
    </row>
    <row r="169" spans="4:16">
      <c r="D169">
        <f t="shared" si="58"/>
        <v>35</v>
      </c>
      <c r="E169" t="s">
        <v>214</v>
      </c>
      <c r="F169" t="str">
        <f t="shared" si="57"/>
        <v>35Mixed</v>
      </c>
      <c r="O169" s="2" t="str">
        <f t="shared" si="65"/>
        <v>TRS Games 17+</v>
      </c>
      <c r="P169" t="str">
        <f t="shared" si="60"/>
        <v>No mixed pairs in champs</v>
      </c>
    </row>
    <row r="170" spans="4:16">
      <c r="D170">
        <f t="shared" si="58"/>
        <v>36</v>
      </c>
      <c r="E170" t="s">
        <v>214</v>
      </c>
      <c r="F170" t="str">
        <f t="shared" si="57"/>
        <v>36Mixed</v>
      </c>
      <c r="O170" s="2" t="str">
        <f t="shared" si="65"/>
        <v>TRS Games 17+</v>
      </c>
      <c r="P170" t="str">
        <f t="shared" si="60"/>
        <v>No mixed pairs in champs</v>
      </c>
    </row>
    <row r="171" spans="4:16">
      <c r="D171">
        <f t="shared" si="58"/>
        <v>37</v>
      </c>
      <c r="E171" t="s">
        <v>214</v>
      </c>
      <c r="F171" t="str">
        <f t="shared" si="57"/>
        <v>37Mixed</v>
      </c>
      <c r="O171" s="2" t="str">
        <f t="shared" si="65"/>
        <v>TRS Games 17+</v>
      </c>
      <c r="P171" t="str">
        <f t="shared" si="60"/>
        <v>No mixed pairs in champs</v>
      </c>
    </row>
    <row r="172" spans="4:16">
      <c r="D172">
        <f t="shared" si="58"/>
        <v>38</v>
      </c>
      <c r="E172" t="s">
        <v>214</v>
      </c>
      <c r="F172" t="str">
        <f t="shared" si="57"/>
        <v>38Mixed</v>
      </c>
      <c r="O172" s="2" t="str">
        <f t="shared" si="65"/>
        <v>TRS Games 17+</v>
      </c>
      <c r="P172" t="str">
        <f t="shared" si="60"/>
        <v>No mixed pairs in champs</v>
      </c>
    </row>
    <row r="173" spans="4:16">
      <c r="D173">
        <f t="shared" si="58"/>
        <v>39</v>
      </c>
      <c r="E173" t="s">
        <v>214</v>
      </c>
      <c r="F173" t="str">
        <f t="shared" si="57"/>
        <v>39Mixed</v>
      </c>
      <c r="O173" s="2" t="str">
        <f t="shared" si="65"/>
        <v>TRS Games 17+</v>
      </c>
      <c r="P173" t="str">
        <f t="shared" si="60"/>
        <v>No mixed pairs in champs</v>
      </c>
    </row>
    <row r="174" spans="4:16">
      <c r="D174">
        <f t="shared" si="58"/>
        <v>40</v>
      </c>
      <c r="E174" t="s">
        <v>214</v>
      </c>
      <c r="F174" t="str">
        <f t="shared" si="57"/>
        <v>40Mixed</v>
      </c>
      <c r="O174" s="2" t="str">
        <f t="shared" si="65"/>
        <v>TRS Games 17+</v>
      </c>
      <c r="P174" t="str">
        <f t="shared" si="60"/>
        <v>No mixed pairs in champs</v>
      </c>
    </row>
    <row r="175" spans="4:16">
      <c r="D175">
        <f t="shared" si="58"/>
        <v>41</v>
      </c>
      <c r="E175" t="s">
        <v>214</v>
      </c>
      <c r="F175" t="str">
        <f t="shared" si="57"/>
        <v>41Mixed</v>
      </c>
      <c r="O175" s="2" t="str">
        <f t="shared" si="65"/>
        <v>TRS Games 17+</v>
      </c>
      <c r="P175" t="str">
        <f t="shared" si="60"/>
        <v>No mixed pairs in champs</v>
      </c>
    </row>
    <row r="176" spans="4:16">
      <c r="D176">
        <f t="shared" si="58"/>
        <v>42</v>
      </c>
      <c r="E176" t="s">
        <v>214</v>
      </c>
      <c r="F176" t="str">
        <f t="shared" si="57"/>
        <v>42Mixed</v>
      </c>
      <c r="O176" s="2" t="str">
        <f t="shared" si="65"/>
        <v>TRS Games 17+</v>
      </c>
      <c r="P176" t="str">
        <f t="shared" si="60"/>
        <v>No mixed pairs in champs</v>
      </c>
    </row>
    <row r="177" spans="4:16">
      <c r="D177">
        <f t="shared" si="58"/>
        <v>43</v>
      </c>
      <c r="E177" t="s">
        <v>214</v>
      </c>
      <c r="F177" t="str">
        <f t="shared" si="57"/>
        <v>43Mixed</v>
      </c>
      <c r="O177" s="2" t="str">
        <f t="shared" si="65"/>
        <v>TRS Games 17+</v>
      </c>
      <c r="P177" t="str">
        <f t="shared" si="60"/>
        <v>No mixed pairs in champs</v>
      </c>
    </row>
    <row r="178" spans="4:16">
      <c r="D178">
        <f t="shared" si="58"/>
        <v>44</v>
      </c>
      <c r="E178" t="s">
        <v>214</v>
      </c>
      <c r="F178" t="str">
        <f t="shared" si="57"/>
        <v>44Mixed</v>
      </c>
      <c r="O178" s="2" t="str">
        <f t="shared" si="65"/>
        <v>TRS Games 17+</v>
      </c>
      <c r="P178" t="str">
        <f t="shared" si="60"/>
        <v>No mixed pairs in champs</v>
      </c>
    </row>
    <row r="179" spans="4:16">
      <c r="D179">
        <f t="shared" si="58"/>
        <v>45</v>
      </c>
      <c r="E179" t="s">
        <v>214</v>
      </c>
      <c r="F179" t="str">
        <f t="shared" si="57"/>
        <v>45Mixed</v>
      </c>
      <c r="O179" s="2" t="str">
        <f t="shared" si="65"/>
        <v>TRS Games 17+</v>
      </c>
      <c r="P179" t="str">
        <f t="shared" si="60"/>
        <v>No mixed pairs in champs</v>
      </c>
    </row>
    <row r="180" spans="4:16">
      <c r="D180">
        <f t="shared" si="58"/>
        <v>46</v>
      </c>
      <c r="E180" t="s">
        <v>214</v>
      </c>
      <c r="F180" t="str">
        <f t="shared" si="57"/>
        <v>46Mixed</v>
      </c>
      <c r="O180" s="2" t="str">
        <f t="shared" si="65"/>
        <v>TRS Games 17+</v>
      </c>
      <c r="P180" t="str">
        <f t="shared" si="60"/>
        <v>No mixed pairs in champs</v>
      </c>
    </row>
    <row r="181" spans="4:16">
      <c r="D181">
        <f t="shared" si="58"/>
        <v>47</v>
      </c>
      <c r="E181" t="s">
        <v>214</v>
      </c>
      <c r="F181" t="str">
        <f t="shared" si="57"/>
        <v>47Mixed</v>
      </c>
      <c r="O181" s="2" t="str">
        <f t="shared" si="65"/>
        <v>TRS Games 17+</v>
      </c>
      <c r="P181" t="str">
        <f t="shared" si="60"/>
        <v>No mixed pairs in champs</v>
      </c>
    </row>
    <row r="182" spans="4:16">
      <c r="D182">
        <f t="shared" si="58"/>
        <v>48</v>
      </c>
      <c r="E182" t="s">
        <v>214</v>
      </c>
      <c r="F182" t="str">
        <f t="shared" si="57"/>
        <v>48Mixed</v>
      </c>
      <c r="O182" s="2" t="str">
        <f t="shared" si="65"/>
        <v>TRS Games 17+</v>
      </c>
      <c r="P182" t="str">
        <f t="shared" si="60"/>
        <v>No mixed pairs in champs</v>
      </c>
    </row>
    <row r="183" spans="4:16">
      <c r="D183">
        <f t="shared" si="58"/>
        <v>49</v>
      </c>
      <c r="E183" t="s">
        <v>214</v>
      </c>
      <c r="F183" t="str">
        <f t="shared" si="57"/>
        <v>49Mixed</v>
      </c>
      <c r="O183" s="2" t="str">
        <f t="shared" si="65"/>
        <v>TRS Games 17+</v>
      </c>
      <c r="P183" t="str">
        <f t="shared" si="60"/>
        <v>No mixed pairs in champs</v>
      </c>
    </row>
    <row r="184" spans="4:16">
      <c r="D184">
        <f t="shared" si="58"/>
        <v>50</v>
      </c>
      <c r="E184" t="s">
        <v>214</v>
      </c>
      <c r="F184" t="str">
        <f t="shared" si="57"/>
        <v>50Mixed</v>
      </c>
      <c r="O184" s="2" t="str">
        <f t="shared" si="65"/>
        <v>TRS Games 17+</v>
      </c>
      <c r="P184" t="str">
        <f t="shared" si="60"/>
        <v>No mixed pairs in champs</v>
      </c>
    </row>
    <row r="185" spans="4:16">
      <c r="D185">
        <f t="shared" si="58"/>
        <v>51</v>
      </c>
      <c r="E185" t="s">
        <v>214</v>
      </c>
      <c r="F185" t="str">
        <f t="shared" si="57"/>
        <v>51Mixed</v>
      </c>
      <c r="O185" s="2" t="str">
        <f t="shared" si="65"/>
        <v>TRS Games 17+</v>
      </c>
      <c r="P185" t="str">
        <f t="shared" si="60"/>
        <v>No mixed pairs in champs</v>
      </c>
    </row>
    <row r="186" spans="4:16">
      <c r="D186">
        <f t="shared" si="58"/>
        <v>52</v>
      </c>
      <c r="E186" t="s">
        <v>214</v>
      </c>
      <c r="F186" t="str">
        <f t="shared" si="57"/>
        <v>52Mixed</v>
      </c>
      <c r="O186" s="2" t="str">
        <f t="shared" si="65"/>
        <v>TRS Games 17+</v>
      </c>
      <c r="P186" t="str">
        <f t="shared" si="60"/>
        <v>No mixed pairs in champs</v>
      </c>
    </row>
    <row r="187" spans="4:16">
      <c r="D187">
        <f t="shared" si="58"/>
        <v>53</v>
      </c>
      <c r="E187" t="s">
        <v>214</v>
      </c>
      <c r="F187" t="str">
        <f t="shared" si="57"/>
        <v>53Mixed</v>
      </c>
      <c r="O187" s="2" t="str">
        <f t="shared" si="65"/>
        <v>TRS Games 17+</v>
      </c>
      <c r="P187" t="str">
        <f t="shared" si="60"/>
        <v>No mixed pairs in champs</v>
      </c>
    </row>
    <row r="188" spans="4:16">
      <c r="D188">
        <f t="shared" si="58"/>
        <v>54</v>
      </c>
      <c r="E188" t="s">
        <v>214</v>
      </c>
      <c r="F188" t="str">
        <f t="shared" si="57"/>
        <v>54Mixed</v>
      </c>
      <c r="O188" s="2" t="str">
        <f t="shared" si="65"/>
        <v>TRS Games 17+</v>
      </c>
      <c r="P188" t="str">
        <f t="shared" si="60"/>
        <v>No mixed pairs in champs</v>
      </c>
    </row>
    <row r="189" spans="4:16">
      <c r="D189">
        <f t="shared" si="58"/>
        <v>55</v>
      </c>
      <c r="E189" t="s">
        <v>214</v>
      </c>
      <c r="F189" t="str">
        <f t="shared" si="57"/>
        <v>55Mixed</v>
      </c>
      <c r="O189" s="2" t="str">
        <f t="shared" si="65"/>
        <v>TRS Games 17+</v>
      </c>
      <c r="P189" t="str">
        <f t="shared" si="60"/>
        <v>No mixed pairs in champs</v>
      </c>
    </row>
    <row r="190" spans="4:16">
      <c r="D190">
        <f t="shared" si="58"/>
        <v>56</v>
      </c>
      <c r="E190" t="s">
        <v>214</v>
      </c>
      <c r="F190" t="str">
        <f t="shared" si="57"/>
        <v>56Mixed</v>
      </c>
      <c r="O190" s="2" t="str">
        <f t="shared" si="65"/>
        <v>TRS Games 17+</v>
      </c>
      <c r="P190" t="str">
        <f t="shared" si="60"/>
        <v>No mixed pairs in champs</v>
      </c>
    </row>
    <row r="191" spans="4:16">
      <c r="D191">
        <f t="shared" si="58"/>
        <v>57</v>
      </c>
      <c r="E191" t="s">
        <v>214</v>
      </c>
      <c r="F191" t="str">
        <f t="shared" si="57"/>
        <v>57Mixed</v>
      </c>
      <c r="O191" s="2" t="str">
        <f t="shared" si="65"/>
        <v>TRS Games 17+</v>
      </c>
      <c r="P191" t="str">
        <f t="shared" si="60"/>
        <v>No mixed pairs in champs</v>
      </c>
    </row>
    <row r="192" spans="4:16">
      <c r="D192">
        <f t="shared" si="58"/>
        <v>58</v>
      </c>
      <c r="E192" t="s">
        <v>214</v>
      </c>
      <c r="F192" t="str">
        <f t="shared" si="57"/>
        <v>58Mixed</v>
      </c>
      <c r="O192" s="2" t="str">
        <f t="shared" si="65"/>
        <v>TRS Games 17+</v>
      </c>
      <c r="P192" t="str">
        <f t="shared" si="60"/>
        <v>No mixed pairs in champs</v>
      </c>
    </row>
    <row r="193" spans="4:16">
      <c r="D193">
        <f t="shared" si="58"/>
        <v>59</v>
      </c>
      <c r="E193" t="s">
        <v>214</v>
      </c>
      <c r="F193" t="str">
        <f t="shared" si="57"/>
        <v>59Mixed</v>
      </c>
      <c r="O193" s="2" t="str">
        <f t="shared" si="65"/>
        <v>TRS Games 17+</v>
      </c>
      <c r="P193" t="str">
        <f t="shared" si="60"/>
        <v>No mixed pairs in champs</v>
      </c>
    </row>
    <row r="194" spans="4:16">
      <c r="D194">
        <f t="shared" si="58"/>
        <v>60</v>
      </c>
      <c r="E194" t="s">
        <v>214</v>
      </c>
      <c r="F194" t="str">
        <f t="shared" si="57"/>
        <v>60Mixed</v>
      </c>
      <c r="O194" s="2" t="str">
        <f t="shared" si="65"/>
        <v>TRS Games 17+</v>
      </c>
      <c r="P194" t="str">
        <f t="shared" si="60"/>
        <v>No mixed pairs in champs</v>
      </c>
    </row>
    <row r="195" spans="4:16">
      <c r="D195">
        <f t="shared" si="58"/>
        <v>61</v>
      </c>
      <c r="E195" t="s">
        <v>214</v>
      </c>
      <c r="F195" t="str">
        <f t="shared" si="57"/>
        <v>61Mixed</v>
      </c>
      <c r="O195" s="2" t="str">
        <f t="shared" si="65"/>
        <v>TRS Games 17+</v>
      </c>
      <c r="P195" t="str">
        <f t="shared" si="60"/>
        <v>No mixed pairs in champs</v>
      </c>
    </row>
    <row r="196" spans="4:16">
      <c r="D196">
        <f t="shared" si="58"/>
        <v>62</v>
      </c>
      <c r="E196" t="s">
        <v>214</v>
      </c>
      <c r="F196" t="str">
        <f t="shared" si="57"/>
        <v>62Mixed</v>
      </c>
      <c r="O196" s="2" t="str">
        <f t="shared" si="65"/>
        <v>TRS Games 17+</v>
      </c>
      <c r="P196" t="str">
        <f t="shared" si="60"/>
        <v>No mixed pairs in champs</v>
      </c>
    </row>
    <row r="197" spans="4:16">
      <c r="D197">
        <f t="shared" si="58"/>
        <v>63</v>
      </c>
      <c r="E197" t="s">
        <v>214</v>
      </c>
      <c r="F197" t="str">
        <f t="shared" si="57"/>
        <v>63Mixed</v>
      </c>
      <c r="O197" s="2" t="str">
        <f t="shared" si="65"/>
        <v>TRS Games 17+</v>
      </c>
      <c r="P197" t="str">
        <f t="shared" si="60"/>
        <v>No mixed pairs in champs</v>
      </c>
    </row>
    <row r="198" spans="4:16">
      <c r="D198">
        <f t="shared" si="58"/>
        <v>64</v>
      </c>
      <c r="E198" t="s">
        <v>214</v>
      </c>
      <c r="F198" t="str">
        <f t="shared" si="57"/>
        <v>64Mixed</v>
      </c>
      <c r="O198" s="2" t="str">
        <f t="shared" si="65"/>
        <v>TRS Games 17+</v>
      </c>
      <c r="P198" t="str">
        <f t="shared" si="60"/>
        <v>No mixed pairs in champs</v>
      </c>
    </row>
    <row r="199" spans="4:16">
      <c r="D199">
        <f t="shared" si="58"/>
        <v>65</v>
      </c>
      <c r="E199" t="s">
        <v>214</v>
      </c>
      <c r="F199" t="str">
        <f t="shared" ref="F199" si="66">D199&amp;E199</f>
        <v>65Mixed</v>
      </c>
      <c r="O199" s="2" t="str">
        <f t="shared" si="65"/>
        <v>TRS Games 17+</v>
      </c>
      <c r="P199" t="str">
        <f t="shared" si="60"/>
        <v>No mixed pairs in champs</v>
      </c>
    </row>
  </sheetData>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vt:lpstr>
      <vt:lpstr>Requirements</vt:lpstr>
      <vt:lpstr>Individual Competitors</vt:lpstr>
      <vt:lpstr>Synchro Competitors</vt:lpstr>
      <vt:lpstr>Club</vt:lpstr>
      <vt:lpstr>Categories</vt:lpstr>
      <vt:lpstr>'Individual Competitors'!Criteria</vt:lpstr>
      <vt:lpstr>'Synchro Competitors'!Criteria</vt:lpstr>
    </vt:vector>
  </TitlesOfParts>
  <Company>Coaching Connection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Rear</dc:creator>
  <cp:lastModifiedBy>Adam Rear</cp:lastModifiedBy>
  <dcterms:created xsi:type="dcterms:W3CDTF">2016-02-11T13:04:04Z</dcterms:created>
  <dcterms:modified xsi:type="dcterms:W3CDTF">2018-09-06T21:42:01Z</dcterms:modified>
</cp:coreProperties>
</file>