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5"/>
  <workbookPr showInkAnnotation="0" autoCompressPictures="0"/>
  <mc:AlternateContent xmlns:mc="http://schemas.openxmlformats.org/markup-compatibility/2006">
    <mc:Choice Requires="x15">
      <x15ac:absPath xmlns:x15ac="http://schemas.microsoft.com/office/spreadsheetml/2010/11/ac" url="https://d.docs.live.net/e063162a254d322d/Documents/Competitions/2025-11-29 - Northern Closed/"/>
    </mc:Choice>
  </mc:AlternateContent>
  <xr:revisionPtr revIDLastSave="1359" documentId="8_{5A45C90D-FD93-1C4F-8942-68E04B1C8EB4}" xr6:coauthVersionLast="47" xr6:coauthVersionMax="47" xr10:uidLastSave="{EE2D045A-EFD0-A547-A756-73F659CEFBD1}"/>
  <bookViews>
    <workbookView xWindow="0" yWindow="920" windowWidth="34400" windowHeight="20100" activeTab="1" xr2:uid="{7A196F16-1196-2440-9157-1BD1DCB292CE}"/>
  </bookViews>
  <sheets>
    <sheet name="Entries" sheetId="9" state="hidden" r:id="rId1"/>
    <sheet name="Information" sheetId="2" r:id="rId2"/>
    <sheet name="Requirements (TRI)" sheetId="7" r:id="rId3"/>
    <sheet name="Requirements (TRS)" sheetId="15" r:id="rId4"/>
    <sheet name="Requirements (DMT)" sheetId="8" r:id="rId5"/>
    <sheet name="TRI Entries" sheetId="1" r:id="rId6"/>
    <sheet name="DMT Entries" sheetId="13" r:id="rId7"/>
    <sheet name="TRS Entries" sheetId="6" r:id="rId8"/>
    <sheet name="Club" sheetId="3" r:id="rId9"/>
    <sheet name="Categories" sheetId="5" state="hidden" r:id="rId10"/>
    <sheet name="Judges needed" sheetId="14" state="hidden" r:id="rId11"/>
    <sheet name="CategoryLookup" sheetId="12" state="hidden" r:id="rId12"/>
  </sheets>
  <definedNames>
    <definedName name="_xlnm._FilterDatabase" localSheetId="6" hidden="1">'DMT Entries'!$D:$D</definedName>
    <definedName name="_xlnm._FilterDatabase" localSheetId="5" hidden="1">'TRI Entries'!$D:$D</definedName>
    <definedName name="_xlnm._FilterDatabase" localSheetId="7" hidden="1">'TRS Entries'!$D:$D</definedName>
    <definedName name="_xlnm.Criteria" localSheetId="6">'DMT Entries'!$D:$D</definedName>
    <definedName name="_xlnm.Criteria" localSheetId="5">'TRI Entries'!$D:$D</definedName>
    <definedName name="_xlnm.Criteria" localSheetId="7">'TRS Entries'!$D:$D</definedName>
    <definedName name="_xlnm.Extract" localSheetId="6">'DMT Entries'!#REF!</definedName>
    <definedName name="_xlnm.Extract" localSheetId="5">'TRI Entries'!#REF!</definedName>
    <definedName name="_xlnm.Extract" localSheetId="7">'TRS Entries'!#REF!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29" i="15" l="1"/>
  <c r="B21" i="15"/>
  <c r="I18" i="15"/>
  <c r="F24" i="8"/>
  <c r="I11" i="6"/>
  <c r="J11" i="6"/>
  <c r="K11" i="6"/>
  <c r="I13" i="6"/>
  <c r="J13" i="6"/>
  <c r="K13" i="6"/>
  <c r="I15" i="6"/>
  <c r="J15" i="6"/>
  <c r="K15" i="6"/>
  <c r="I17" i="6"/>
  <c r="J17" i="6"/>
  <c r="K17" i="6"/>
  <c r="I19" i="6"/>
  <c r="J19" i="6"/>
  <c r="K19" i="6"/>
  <c r="I21" i="6"/>
  <c r="J21" i="6"/>
  <c r="K21" i="6"/>
  <c r="I23" i="6"/>
  <c r="J23" i="6"/>
  <c r="K23" i="6"/>
  <c r="I25" i="6"/>
  <c r="J25" i="6"/>
  <c r="K25" i="6"/>
  <c r="I27" i="6"/>
  <c r="J27" i="6"/>
  <c r="K27" i="6"/>
  <c r="I29" i="6"/>
  <c r="J29" i="6"/>
  <c r="K29" i="6"/>
  <c r="I31" i="6"/>
  <c r="J31" i="6"/>
  <c r="K31" i="6"/>
  <c r="I33" i="6"/>
  <c r="J33" i="6"/>
  <c r="K33" i="6"/>
  <c r="I35" i="6"/>
  <c r="J35" i="6"/>
  <c r="K35" i="6"/>
  <c r="I37" i="6"/>
  <c r="J37" i="6"/>
  <c r="K37" i="6"/>
  <c r="I39" i="6"/>
  <c r="J39" i="6"/>
  <c r="K39" i="6"/>
  <c r="I41" i="6"/>
  <c r="J41" i="6"/>
  <c r="K41" i="6"/>
  <c r="I43" i="6"/>
  <c r="J43" i="6"/>
  <c r="K43" i="6"/>
  <c r="I45" i="6"/>
  <c r="J45" i="6"/>
  <c r="K45" i="6"/>
  <c r="I47" i="6"/>
  <c r="J47" i="6"/>
  <c r="K47" i="6"/>
  <c r="I49" i="6"/>
  <c r="J49" i="6"/>
  <c r="K49" i="6"/>
  <c r="I51" i="6"/>
  <c r="J51" i="6"/>
  <c r="K51" i="6"/>
  <c r="I53" i="6"/>
  <c r="J53" i="6"/>
  <c r="K53" i="6"/>
  <c r="I55" i="6"/>
  <c r="J55" i="6"/>
  <c r="K55" i="6"/>
  <c r="I57" i="6"/>
  <c r="J57" i="6"/>
  <c r="K57" i="6"/>
  <c r="I59" i="6"/>
  <c r="J59" i="6"/>
  <c r="K59" i="6"/>
  <c r="I61" i="6"/>
  <c r="J61" i="6"/>
  <c r="K61" i="6"/>
  <c r="I63" i="6"/>
  <c r="J63" i="6"/>
  <c r="K63" i="6"/>
  <c r="I65" i="6"/>
  <c r="J65" i="6"/>
  <c r="K65" i="6"/>
  <c r="I67" i="6"/>
  <c r="J67" i="6"/>
  <c r="K67" i="6"/>
  <c r="I69" i="6"/>
  <c r="J69" i="6"/>
  <c r="K69" i="6"/>
  <c r="I71" i="6"/>
  <c r="J71" i="6"/>
  <c r="K71" i="6"/>
  <c r="I73" i="6"/>
  <c r="J73" i="6"/>
  <c r="K73" i="6"/>
  <c r="I75" i="6"/>
  <c r="J75" i="6"/>
  <c r="K75" i="6"/>
  <c r="I77" i="6"/>
  <c r="J77" i="6"/>
  <c r="K77" i="6"/>
  <c r="I79" i="6"/>
  <c r="J79" i="6"/>
  <c r="K79" i="6"/>
  <c r="I81" i="6"/>
  <c r="J81" i="6"/>
  <c r="K81" i="6"/>
  <c r="I83" i="6"/>
  <c r="J83" i="6"/>
  <c r="K83" i="6"/>
  <c r="I85" i="6"/>
  <c r="J85" i="6"/>
  <c r="K85" i="6"/>
  <c r="I87" i="6"/>
  <c r="J87" i="6"/>
  <c r="K87" i="6"/>
  <c r="I89" i="6"/>
  <c r="J89" i="6"/>
  <c r="K89" i="6"/>
  <c r="I91" i="6"/>
  <c r="J91" i="6"/>
  <c r="K91" i="6"/>
  <c r="I93" i="6"/>
  <c r="J93" i="6"/>
  <c r="K93" i="6"/>
  <c r="I95" i="6"/>
  <c r="J95" i="6"/>
  <c r="K95" i="6"/>
  <c r="I97" i="6"/>
  <c r="J97" i="6"/>
  <c r="K97" i="6"/>
  <c r="I99" i="6"/>
  <c r="J99" i="6"/>
  <c r="K99" i="6"/>
  <c r="I101" i="6"/>
  <c r="J101" i="6"/>
  <c r="K101" i="6"/>
  <c r="I103" i="6"/>
  <c r="J103" i="6"/>
  <c r="K103" i="6"/>
  <c r="I105" i="6"/>
  <c r="J105" i="6"/>
  <c r="K105" i="6"/>
  <c r="I107" i="6"/>
  <c r="J107" i="6"/>
  <c r="K107" i="6"/>
  <c r="I109" i="6"/>
  <c r="J109" i="6"/>
  <c r="K109" i="6"/>
  <c r="U199" i="5"/>
  <c r="U198" i="5"/>
  <c r="U197" i="5"/>
  <c r="U196" i="5"/>
  <c r="U195" i="5"/>
  <c r="U194" i="5"/>
  <c r="U193" i="5"/>
  <c r="U192" i="5"/>
  <c r="U191" i="5"/>
  <c r="U190" i="5"/>
  <c r="U189" i="5"/>
  <c r="U188" i="5"/>
  <c r="U187" i="5"/>
  <c r="U186" i="5"/>
  <c r="U185" i="5"/>
  <c r="U184" i="5"/>
  <c r="U183" i="5"/>
  <c r="U182" i="5"/>
  <c r="U181" i="5"/>
  <c r="U180" i="5"/>
  <c r="U179" i="5"/>
  <c r="U178" i="5"/>
  <c r="U177" i="5"/>
  <c r="U176" i="5"/>
  <c r="U175" i="5"/>
  <c r="U174" i="5"/>
  <c r="U173" i="5"/>
  <c r="U172" i="5"/>
  <c r="U171" i="5"/>
  <c r="U170" i="5"/>
  <c r="U169" i="5"/>
  <c r="U168" i="5"/>
  <c r="U167" i="5"/>
  <c r="U166" i="5"/>
  <c r="U165" i="5"/>
  <c r="U164" i="5"/>
  <c r="U163" i="5"/>
  <c r="U162" i="5"/>
  <c r="U161" i="5"/>
  <c r="U160" i="5"/>
  <c r="U159" i="5"/>
  <c r="U158" i="5"/>
  <c r="U157" i="5"/>
  <c r="U156" i="5"/>
  <c r="U155" i="5"/>
  <c r="U154" i="5"/>
  <c r="U153" i="5"/>
  <c r="U152" i="5"/>
  <c r="U151" i="5"/>
  <c r="U150" i="5"/>
  <c r="U149" i="5"/>
  <c r="U148" i="5"/>
  <c r="U147" i="5"/>
  <c r="U146" i="5"/>
  <c r="U145" i="5"/>
  <c r="U144" i="5"/>
  <c r="U143" i="5"/>
  <c r="U142" i="5"/>
  <c r="U141" i="5"/>
  <c r="U140" i="5"/>
  <c r="U133" i="5"/>
  <c r="U132" i="5"/>
  <c r="U131" i="5"/>
  <c r="U130" i="5"/>
  <c r="U129" i="5"/>
  <c r="U128" i="5"/>
  <c r="U127" i="5"/>
  <c r="U126" i="5"/>
  <c r="U125" i="5"/>
  <c r="U124" i="5"/>
  <c r="U123" i="5"/>
  <c r="U122" i="5"/>
  <c r="U121" i="5"/>
  <c r="U120" i="5"/>
  <c r="U119" i="5"/>
  <c r="U118" i="5"/>
  <c r="U117" i="5"/>
  <c r="U116" i="5"/>
  <c r="U115" i="5"/>
  <c r="U114" i="5"/>
  <c r="U113" i="5"/>
  <c r="U112" i="5"/>
  <c r="U111" i="5"/>
  <c r="U110" i="5"/>
  <c r="U109" i="5"/>
  <c r="U108" i="5"/>
  <c r="U107" i="5"/>
  <c r="U106" i="5"/>
  <c r="U105" i="5"/>
  <c r="U104" i="5"/>
  <c r="U103" i="5"/>
  <c r="U102" i="5"/>
  <c r="U101" i="5"/>
  <c r="U100" i="5"/>
  <c r="U99" i="5"/>
  <c r="U98" i="5"/>
  <c r="U97" i="5"/>
  <c r="U96" i="5"/>
  <c r="U95" i="5"/>
  <c r="U94" i="5"/>
  <c r="U93" i="5"/>
  <c r="U92" i="5"/>
  <c r="U91" i="5"/>
  <c r="U90" i="5"/>
  <c r="U89" i="5"/>
  <c r="U88" i="5"/>
  <c r="U87" i="5"/>
  <c r="U86" i="5"/>
  <c r="U85" i="5"/>
  <c r="U84" i="5"/>
  <c r="U83" i="5"/>
  <c r="U82" i="5"/>
  <c r="U81" i="5"/>
  <c r="U80" i="5"/>
  <c r="U79" i="5"/>
  <c r="U78" i="5"/>
  <c r="U77" i="5"/>
  <c r="U76" i="5"/>
  <c r="U67" i="5"/>
  <c r="U66" i="5"/>
  <c r="U65" i="5"/>
  <c r="U64" i="5"/>
  <c r="U63" i="5"/>
  <c r="U62" i="5"/>
  <c r="U61" i="5"/>
  <c r="U60" i="5"/>
  <c r="U59" i="5"/>
  <c r="U58" i="5"/>
  <c r="U57" i="5"/>
  <c r="U56" i="5"/>
  <c r="U55" i="5"/>
  <c r="U54" i="5"/>
  <c r="U53" i="5"/>
  <c r="U52" i="5"/>
  <c r="U51" i="5"/>
  <c r="U50" i="5"/>
  <c r="U49" i="5"/>
  <c r="U48" i="5"/>
  <c r="U47" i="5"/>
  <c r="U46" i="5"/>
  <c r="U45" i="5"/>
  <c r="U44" i="5"/>
  <c r="U43" i="5"/>
  <c r="U42" i="5"/>
  <c r="U41" i="5"/>
  <c r="U40" i="5"/>
  <c r="U39" i="5"/>
  <c r="U38" i="5"/>
  <c r="U37" i="5"/>
  <c r="U36" i="5"/>
  <c r="U35" i="5"/>
  <c r="U34" i="5"/>
  <c r="U33" i="5"/>
  <c r="U32" i="5"/>
  <c r="U31" i="5"/>
  <c r="U30" i="5"/>
  <c r="U29" i="5"/>
  <c r="U28" i="5"/>
  <c r="U27" i="5"/>
  <c r="U26" i="5"/>
  <c r="U25" i="5"/>
  <c r="U24" i="5"/>
  <c r="U23" i="5"/>
  <c r="U22" i="5"/>
  <c r="U21" i="5"/>
  <c r="U20" i="5"/>
  <c r="U19" i="5"/>
  <c r="U18" i="5"/>
  <c r="U17" i="5"/>
  <c r="U16" i="5"/>
  <c r="U15" i="5"/>
  <c r="U14" i="5"/>
  <c r="U13" i="5"/>
  <c r="U12" i="5"/>
  <c r="U11" i="5"/>
  <c r="U10" i="5"/>
  <c r="B22" i="8" l="1"/>
  <c r="I22" i="7"/>
  <c r="B22" i="7"/>
  <c r="D20" i="3"/>
  <c r="D19" i="3"/>
  <c r="D18" i="3"/>
  <c r="A4" i="14"/>
  <c r="A5" i="14" s="1"/>
  <c r="A6" i="14" s="1"/>
  <c r="A7" i="14" s="1"/>
  <c r="A8" i="14" s="1"/>
  <c r="A9" i="14" s="1"/>
  <c r="A10" i="14" s="1"/>
  <c r="A11" i="14" s="1"/>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A34" i="14" s="1"/>
  <c r="A35" i="14" s="1"/>
  <c r="A36" i="14" s="1"/>
  <c r="A37" i="14" s="1"/>
  <c r="A38" i="14" s="1"/>
  <c r="A39" i="14" s="1"/>
  <c r="A40" i="14" s="1"/>
  <c r="A41" i="14" s="1"/>
  <c r="A42" i="14" s="1"/>
  <c r="A43" i="14" s="1"/>
  <c r="A44" i="14" s="1"/>
  <c r="A45" i="14" s="1"/>
  <c r="A46" i="14" s="1"/>
  <c r="A47" i="14" s="1"/>
  <c r="A48" i="14" s="1"/>
  <c r="A49" i="14" s="1"/>
  <c r="A50" i="14" s="1"/>
  <c r="A51" i="14" s="1"/>
  <c r="A52" i="14" s="1"/>
  <c r="A53" i="14" s="1"/>
  <c r="A54" i="14" s="1"/>
  <c r="A55" i="14" s="1"/>
  <c r="A56" i="14" s="1"/>
  <c r="A57" i="14" s="1"/>
  <c r="A58" i="14" s="1"/>
  <c r="A59" i="14" s="1"/>
  <c r="A60" i="14" s="1"/>
  <c r="A61" i="14" s="1"/>
  <c r="A62" i="14" s="1"/>
  <c r="A63" i="14" s="1"/>
  <c r="A64" i="14" s="1"/>
  <c r="A65" i="14" s="1"/>
  <c r="A66" i="14" s="1"/>
  <c r="A67" i="14" s="1"/>
  <c r="A68" i="14" s="1"/>
  <c r="A69" i="14" s="1"/>
  <c r="A70" i="14" s="1"/>
  <c r="A71" i="14" s="1"/>
  <c r="A72" i="14" s="1"/>
  <c r="A73" i="14" s="1"/>
  <c r="A74" i="14" s="1"/>
  <c r="A75" i="14" s="1"/>
  <c r="A76" i="14" s="1"/>
  <c r="A77" i="14" s="1"/>
  <c r="A78" i="14" s="1"/>
  <c r="A79" i="14" s="1"/>
  <c r="A80" i="14" s="1"/>
  <c r="A81" i="14" s="1"/>
  <c r="A82" i="14" s="1"/>
  <c r="A83" i="14" s="1"/>
  <c r="A84" i="14" s="1"/>
  <c r="A85" i="14" s="1"/>
  <c r="A86" i="14" s="1"/>
  <c r="A87" i="14" s="1"/>
  <c r="A88" i="14" s="1"/>
  <c r="A89" i="14" s="1"/>
  <c r="A90" i="14" s="1"/>
  <c r="A91" i="14" s="1"/>
  <c r="A92" i="14" s="1"/>
  <c r="A93" i="14" s="1"/>
  <c r="A94" i="14" s="1"/>
  <c r="A95" i="14" s="1"/>
  <c r="A96" i="14" s="1"/>
  <c r="A97" i="14" s="1"/>
  <c r="A98" i="14" s="1"/>
  <c r="A99" i="14" s="1"/>
  <c r="A100" i="14" s="1"/>
  <c r="A101" i="14" s="1"/>
  <c r="A102" i="14" s="1"/>
  <c r="A3" i="14"/>
  <c r="E20" i="3"/>
  <c r="E19" i="3"/>
  <c r="E18" i="3"/>
  <c r="C20" i="3"/>
  <c r="C19" i="3"/>
  <c r="C18" i="3"/>
  <c r="E35" i="3" s="1"/>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39" i="13"/>
  <c r="H40" i="13"/>
  <c r="H41" i="13"/>
  <c r="H42" i="13"/>
  <c r="H43" i="13"/>
  <c r="H44" i="13"/>
  <c r="H45" i="13"/>
  <c r="H46" i="13"/>
  <c r="H47" i="13"/>
  <c r="H48" i="13"/>
  <c r="H49" i="13"/>
  <c r="H50" i="13"/>
  <c r="H11" i="13"/>
  <c r="H12" i="13"/>
  <c r="H13" i="13"/>
  <c r="H14" i="13"/>
  <c r="H15" i="13"/>
  <c r="H16" i="13"/>
  <c r="H17" i="13"/>
  <c r="H18" i="13"/>
  <c r="H19" i="13"/>
  <c r="H20" i="13"/>
  <c r="H21" i="13"/>
  <c r="H22" i="13"/>
  <c r="H23" i="13"/>
  <c r="H24" i="13"/>
  <c r="H25" i="13"/>
  <c r="H26" i="13"/>
  <c r="H27" i="13"/>
  <c r="H28" i="13"/>
  <c r="H29" i="13"/>
  <c r="H30" i="13"/>
  <c r="H31" i="13"/>
  <c r="H32" i="13"/>
  <c r="J109" i="13"/>
  <c r="J108" i="13"/>
  <c r="M108" i="13" s="1"/>
  <c r="N107" i="13"/>
  <c r="M107" i="13"/>
  <c r="J107" i="13"/>
  <c r="K107" i="13" s="1"/>
  <c r="J106" i="13"/>
  <c r="L106" i="13" s="1"/>
  <c r="J105" i="13"/>
  <c r="J104" i="13"/>
  <c r="J103" i="13"/>
  <c r="M103" i="13" s="1"/>
  <c r="J102" i="13"/>
  <c r="J101" i="13"/>
  <c r="J100" i="13"/>
  <c r="M100" i="13" s="1"/>
  <c r="J99" i="13"/>
  <c r="J98" i="13"/>
  <c r="M98" i="13" s="1"/>
  <c r="J97" i="13"/>
  <c r="M97" i="13" s="1"/>
  <c r="J96" i="13"/>
  <c r="J95" i="13"/>
  <c r="K95" i="13" s="1"/>
  <c r="J94" i="13"/>
  <c r="J93" i="13"/>
  <c r="M93" i="13" s="1"/>
  <c r="J92" i="13"/>
  <c r="M92" i="13" s="1"/>
  <c r="J91" i="13"/>
  <c r="L91" i="13" s="1"/>
  <c r="J90" i="13"/>
  <c r="N90" i="13" s="1"/>
  <c r="J89" i="13"/>
  <c r="J88" i="13"/>
  <c r="M88" i="13" s="1"/>
  <c r="J87" i="13"/>
  <c r="M87" i="13" s="1"/>
  <c r="J86" i="13"/>
  <c r="M86" i="13" s="1"/>
  <c r="J85" i="13"/>
  <c r="M85" i="13" s="1"/>
  <c r="K84" i="13"/>
  <c r="J84" i="13"/>
  <c r="L84" i="13" s="1"/>
  <c r="J83" i="13"/>
  <c r="M83" i="13" s="1"/>
  <c r="J82" i="13"/>
  <c r="J81" i="13"/>
  <c r="M81" i="13" s="1"/>
  <c r="J80" i="13"/>
  <c r="O80" i="13" s="1"/>
  <c r="J79" i="13"/>
  <c r="M79" i="13" s="1"/>
  <c r="J78" i="13"/>
  <c r="O78" i="13" s="1"/>
  <c r="J77" i="13"/>
  <c r="O77" i="13" s="1"/>
  <c r="M76" i="13"/>
  <c r="J76" i="13"/>
  <c r="L76" i="13" s="1"/>
  <c r="J75" i="13"/>
  <c r="O75" i="13" s="1"/>
  <c r="J74" i="13"/>
  <c r="M74" i="13" s="1"/>
  <c r="J73" i="13"/>
  <c r="N73" i="13" s="1"/>
  <c r="J72" i="13"/>
  <c r="O72" i="13" s="1"/>
  <c r="J71" i="13"/>
  <c r="J70" i="13"/>
  <c r="L70" i="13" s="1"/>
  <c r="J69" i="13"/>
  <c r="J68" i="13"/>
  <c r="J67" i="13"/>
  <c r="L67" i="13" s="1"/>
  <c r="J66" i="13"/>
  <c r="K66" i="13" s="1"/>
  <c r="J65" i="13"/>
  <c r="L65" i="13" s="1"/>
  <c r="J64" i="13"/>
  <c r="K64" i="13" s="1"/>
  <c r="O63" i="13"/>
  <c r="J63" i="13"/>
  <c r="M63" i="13" s="1"/>
  <c r="M62" i="13"/>
  <c r="L62" i="13"/>
  <c r="J62" i="13"/>
  <c r="O62" i="13" s="1"/>
  <c r="J61" i="13"/>
  <c r="O61" i="13" s="1"/>
  <c r="J60" i="13"/>
  <c r="N60" i="13" s="1"/>
  <c r="J59" i="13"/>
  <c r="N59" i="13" s="1"/>
  <c r="M58" i="13"/>
  <c r="J58" i="13"/>
  <c r="N58" i="13" s="1"/>
  <c r="M57" i="13"/>
  <c r="J57" i="13"/>
  <c r="O57" i="13" s="1"/>
  <c r="J56" i="13"/>
  <c r="L56" i="13" s="1"/>
  <c r="J55" i="13"/>
  <c r="M55" i="13" s="1"/>
  <c r="J54" i="13"/>
  <c r="J53" i="13"/>
  <c r="M53" i="13" s="1"/>
  <c r="J52" i="13"/>
  <c r="O52" i="13" s="1"/>
  <c r="J51" i="13"/>
  <c r="M51" i="13" s="1"/>
  <c r="J50" i="13"/>
  <c r="J49" i="13"/>
  <c r="M49" i="13" s="1"/>
  <c r="J48" i="13"/>
  <c r="M48" i="13" s="1"/>
  <c r="J47" i="13"/>
  <c r="K47" i="13" s="1"/>
  <c r="J46" i="13"/>
  <c r="O46" i="13" s="1"/>
  <c r="J45" i="13"/>
  <c r="O45" i="13" s="1"/>
  <c r="J44" i="13"/>
  <c r="N44" i="13" s="1"/>
  <c r="J43" i="13"/>
  <c r="M43" i="13" s="1"/>
  <c r="J42" i="13"/>
  <c r="N42" i="13" s="1"/>
  <c r="J41" i="13"/>
  <c r="J40" i="13"/>
  <c r="M40" i="13" s="1"/>
  <c r="J39" i="13"/>
  <c r="M39" i="13" s="1"/>
  <c r="J38" i="13"/>
  <c r="M38" i="13" s="1"/>
  <c r="J37" i="13"/>
  <c r="N37" i="13" s="1"/>
  <c r="M36" i="13"/>
  <c r="J36" i="13"/>
  <c r="L36" i="13" s="1"/>
  <c r="J35" i="13"/>
  <c r="O35" i="13" s="1"/>
  <c r="J34" i="13"/>
  <c r="N34" i="13" s="1"/>
  <c r="J33" i="13"/>
  <c r="M33" i="13" s="1"/>
  <c r="O32" i="13"/>
  <c r="J32" i="13"/>
  <c r="M32" i="13" s="1"/>
  <c r="J31" i="13"/>
  <c r="K31" i="13" s="1"/>
  <c r="J30" i="13"/>
  <c r="M30" i="13" s="1"/>
  <c r="J29" i="13"/>
  <c r="M29" i="13" s="1"/>
  <c r="J28" i="13"/>
  <c r="M28" i="13" s="1"/>
  <c r="J27" i="13"/>
  <c r="L27" i="13" s="1"/>
  <c r="J26" i="13"/>
  <c r="J25" i="13"/>
  <c r="M25" i="13" s="1"/>
  <c r="J24" i="13"/>
  <c r="M24" i="13" s="1"/>
  <c r="L23" i="13"/>
  <c r="J23" i="13"/>
  <c r="O23" i="13" s="1"/>
  <c r="J22" i="13"/>
  <c r="L22" i="13" s="1"/>
  <c r="J21" i="13"/>
  <c r="M21" i="13" s="1"/>
  <c r="O20" i="13"/>
  <c r="L20" i="13"/>
  <c r="J20" i="13"/>
  <c r="K20" i="13" s="1"/>
  <c r="O19" i="13"/>
  <c r="K19" i="13"/>
  <c r="J19" i="13"/>
  <c r="M19" i="13" s="1"/>
  <c r="J18" i="13"/>
  <c r="O18" i="13" s="1"/>
  <c r="J17" i="13"/>
  <c r="L17" i="13" s="1"/>
  <c r="J16" i="13"/>
  <c r="M16" i="13" s="1"/>
  <c r="J15" i="13"/>
  <c r="J14" i="13"/>
  <c r="J13" i="13"/>
  <c r="N13" i="13" s="1"/>
  <c r="J12" i="13"/>
  <c r="J11" i="13"/>
  <c r="J10" i="13"/>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76"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10" i="5"/>
  <c r="Q77" i="5"/>
  <c r="Q78" i="5"/>
  <c r="Q79" i="5"/>
  <c r="Q80" i="5"/>
  <c r="Q81" i="5"/>
  <c r="Q82" i="5"/>
  <c r="Q83" i="5"/>
  <c r="Q84" i="5"/>
  <c r="Q85" i="5"/>
  <c r="Q86" i="5"/>
  <c r="Q87" i="5"/>
  <c r="Q88" i="5"/>
  <c r="Q89" i="5"/>
  <c r="Q90" i="5"/>
  <c r="Q91" i="5"/>
  <c r="Q92" i="5"/>
  <c r="Q93" i="5"/>
  <c r="Q94" i="5"/>
  <c r="Q95" i="5"/>
  <c r="Q96" i="5"/>
  <c r="Q97" i="5"/>
  <c r="Q98" i="5"/>
  <c r="Q99" i="5"/>
  <c r="Q100" i="5"/>
  <c r="Q101" i="5"/>
  <c r="Q102" i="5"/>
  <c r="Q103" i="5"/>
  <c r="Q104" i="5"/>
  <c r="Q105" i="5"/>
  <c r="Q106" i="5"/>
  <c r="Q107" i="5"/>
  <c r="Q108" i="5"/>
  <c r="Q109" i="5"/>
  <c r="Q110" i="5"/>
  <c r="Q111" i="5"/>
  <c r="Q112" i="5"/>
  <c r="Q113" i="5"/>
  <c r="Q114" i="5"/>
  <c r="Q115" i="5"/>
  <c r="Q116" i="5"/>
  <c r="Q117" i="5"/>
  <c r="Q118" i="5"/>
  <c r="Q119" i="5"/>
  <c r="Q120" i="5"/>
  <c r="Q121" i="5"/>
  <c r="Q122" i="5"/>
  <c r="Q123" i="5"/>
  <c r="Q124" i="5"/>
  <c r="Q125" i="5"/>
  <c r="Q126" i="5"/>
  <c r="Q127" i="5"/>
  <c r="Q128" i="5"/>
  <c r="Q129" i="5"/>
  <c r="Q130" i="5"/>
  <c r="Q131" i="5"/>
  <c r="Q132" i="5"/>
  <c r="Q133" i="5"/>
  <c r="Q76"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10" i="5"/>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J11" i="1"/>
  <c r="J12" i="1"/>
  <c r="J13" i="1"/>
  <c r="O13" i="1" s="1"/>
  <c r="J14" i="1"/>
  <c r="P14" i="1" s="1"/>
  <c r="J15" i="1"/>
  <c r="J16" i="1"/>
  <c r="L16" i="1" s="1"/>
  <c r="J17" i="1"/>
  <c r="K17" i="1" s="1"/>
  <c r="J18" i="1"/>
  <c r="Q18" i="1" s="1"/>
  <c r="J19" i="1"/>
  <c r="K19" i="1" s="1"/>
  <c r="J20" i="1"/>
  <c r="R20" i="1" s="1"/>
  <c r="J21" i="1"/>
  <c r="N21" i="1" s="1"/>
  <c r="J22" i="1"/>
  <c r="J23" i="1"/>
  <c r="K23" i="1" s="1"/>
  <c r="J24" i="1"/>
  <c r="K24" i="1" s="1"/>
  <c r="J25" i="1"/>
  <c r="K25" i="1" s="1"/>
  <c r="J26" i="1"/>
  <c r="P26" i="1" s="1"/>
  <c r="J27" i="1"/>
  <c r="R27" i="1" s="1"/>
  <c r="J28" i="1"/>
  <c r="K28" i="1" s="1"/>
  <c r="J29" i="1"/>
  <c r="K29" i="1" s="1"/>
  <c r="J30" i="1"/>
  <c r="K30" i="1" s="1"/>
  <c r="J31" i="1"/>
  <c r="N31" i="1" s="1"/>
  <c r="M31" i="1"/>
  <c r="J32" i="1"/>
  <c r="J33" i="1"/>
  <c r="R33" i="1" s="1"/>
  <c r="J34" i="1"/>
  <c r="N34" i="1" s="1"/>
  <c r="J35" i="1"/>
  <c r="K35" i="1" s="1"/>
  <c r="J36" i="1"/>
  <c r="J37" i="1"/>
  <c r="K37" i="1" s="1"/>
  <c r="J38" i="1"/>
  <c r="P38" i="1" s="1"/>
  <c r="J39" i="1"/>
  <c r="K39" i="1" s="1"/>
  <c r="J40" i="1"/>
  <c r="M40" i="1" s="1"/>
  <c r="J41" i="1"/>
  <c r="M41" i="1" s="1"/>
  <c r="J42" i="1"/>
  <c r="O42" i="1" s="1"/>
  <c r="J43" i="1"/>
  <c r="P43" i="1" s="1"/>
  <c r="J44" i="1"/>
  <c r="Q44" i="1" s="1"/>
  <c r="J45" i="1"/>
  <c r="M45" i="1" s="1"/>
  <c r="J46" i="1"/>
  <c r="P46" i="1" s="1"/>
  <c r="R46" i="1"/>
  <c r="J47" i="1"/>
  <c r="O47" i="1" s="1"/>
  <c r="J48" i="1"/>
  <c r="J49" i="1"/>
  <c r="K49" i="1" s="1"/>
  <c r="J50" i="1"/>
  <c r="K50" i="1" s="1"/>
  <c r="J51" i="1"/>
  <c r="J52" i="1"/>
  <c r="J53" i="1"/>
  <c r="J54" i="1"/>
  <c r="K54" i="1" s="1"/>
  <c r="J55" i="1"/>
  <c r="K55" i="1" s="1"/>
  <c r="J56" i="1"/>
  <c r="L56" i="1" s="1"/>
  <c r="M56" i="1"/>
  <c r="J57" i="1"/>
  <c r="K57" i="1" s="1"/>
  <c r="L57" i="1"/>
  <c r="M57" i="1"/>
  <c r="J58" i="1"/>
  <c r="K58" i="1" s="1"/>
  <c r="J59" i="1"/>
  <c r="J60" i="1"/>
  <c r="J61" i="1"/>
  <c r="M61" i="1" s="1"/>
  <c r="J62" i="1"/>
  <c r="K62" i="1" s="1"/>
  <c r="Q62" i="1"/>
  <c r="J63" i="1"/>
  <c r="N63" i="1" s="1"/>
  <c r="J64" i="1"/>
  <c r="N64" i="1" s="1"/>
  <c r="J65" i="1"/>
  <c r="P65" i="1" s="1"/>
  <c r="J66" i="1"/>
  <c r="K66" i="1" s="1"/>
  <c r="J67" i="1"/>
  <c r="K67" i="1" s="1"/>
  <c r="J68" i="1"/>
  <c r="K68" i="1" s="1"/>
  <c r="J69" i="1"/>
  <c r="L69" i="1" s="1"/>
  <c r="J70" i="1"/>
  <c r="L70" i="1" s="1"/>
  <c r="J71" i="1"/>
  <c r="R71" i="1" s="1"/>
  <c r="K71" i="1"/>
  <c r="J72" i="1"/>
  <c r="O72" i="1" s="1"/>
  <c r="J73" i="1"/>
  <c r="K73" i="1" s="1"/>
  <c r="J74" i="1"/>
  <c r="K74" i="1" s="1"/>
  <c r="J75" i="1"/>
  <c r="O75" i="1" s="1"/>
  <c r="N75" i="1"/>
  <c r="J76" i="1"/>
  <c r="Q76" i="1" s="1"/>
  <c r="L76" i="1"/>
  <c r="R76" i="1"/>
  <c r="J77" i="1"/>
  <c r="K77" i="1" s="1"/>
  <c r="N77" i="1"/>
  <c r="J78" i="1"/>
  <c r="R78" i="1" s="1"/>
  <c r="J79" i="1"/>
  <c r="L79" i="1" s="1"/>
  <c r="K79" i="1"/>
  <c r="J80" i="1"/>
  <c r="N80" i="1" s="1"/>
  <c r="J81" i="1"/>
  <c r="R81" i="1" s="1"/>
  <c r="J82" i="1"/>
  <c r="L82" i="1" s="1"/>
  <c r="J83" i="1"/>
  <c r="P83" i="1" s="1"/>
  <c r="J84" i="1"/>
  <c r="K84" i="1" s="1"/>
  <c r="J85" i="1"/>
  <c r="P85" i="1" s="1"/>
  <c r="J86" i="1"/>
  <c r="L86" i="1" s="1"/>
  <c r="J87" i="1"/>
  <c r="N87" i="1" s="1"/>
  <c r="J88" i="1"/>
  <c r="K88" i="1" s="1"/>
  <c r="J89" i="1"/>
  <c r="M89" i="1" s="1"/>
  <c r="J90" i="1"/>
  <c r="J91" i="1"/>
  <c r="K91" i="1" s="1"/>
  <c r="J92" i="1"/>
  <c r="R92" i="1" s="1"/>
  <c r="J93" i="1"/>
  <c r="K93" i="1" s="1"/>
  <c r="J94" i="1"/>
  <c r="R94" i="1" s="1"/>
  <c r="J95" i="1"/>
  <c r="P95" i="1" s="1"/>
  <c r="J96" i="1"/>
  <c r="R96" i="1" s="1"/>
  <c r="J97" i="1"/>
  <c r="N97" i="1" s="1"/>
  <c r="J98" i="1"/>
  <c r="Q98" i="1" s="1"/>
  <c r="J99" i="1"/>
  <c r="J100" i="1"/>
  <c r="M100" i="1" s="1"/>
  <c r="J101" i="1"/>
  <c r="L101" i="1" s="1"/>
  <c r="J102" i="1"/>
  <c r="J103" i="1"/>
  <c r="J104" i="1"/>
  <c r="J105" i="1"/>
  <c r="P105" i="1" s="1"/>
  <c r="J106" i="1"/>
  <c r="M106" i="1" s="1"/>
  <c r="J107" i="1"/>
  <c r="O107" i="1" s="1"/>
  <c r="J108" i="1"/>
  <c r="J109" i="1"/>
  <c r="V133" i="5"/>
  <c r="T133" i="5"/>
  <c r="S133" i="5"/>
  <c r="R133" i="5"/>
  <c r="P133" i="5"/>
  <c r="N133" i="5"/>
  <c r="M133" i="5"/>
  <c r="L133" i="5"/>
  <c r="K133" i="5"/>
  <c r="J133" i="5"/>
  <c r="I133" i="5"/>
  <c r="H133" i="5"/>
  <c r="G133" i="5"/>
  <c r="V132" i="5"/>
  <c r="T132" i="5"/>
  <c r="S132" i="5"/>
  <c r="R132" i="5"/>
  <c r="P132" i="5"/>
  <c r="N132" i="5"/>
  <c r="M132" i="5"/>
  <c r="L132" i="5"/>
  <c r="K132" i="5"/>
  <c r="J132" i="5"/>
  <c r="I132" i="5"/>
  <c r="H132" i="5"/>
  <c r="G132" i="5"/>
  <c r="V131" i="5"/>
  <c r="T131" i="5"/>
  <c r="S131" i="5"/>
  <c r="R131" i="5"/>
  <c r="P131" i="5"/>
  <c r="N131" i="5"/>
  <c r="M131" i="5"/>
  <c r="L131" i="5"/>
  <c r="K131" i="5"/>
  <c r="J131" i="5"/>
  <c r="I131" i="5"/>
  <c r="H131" i="5"/>
  <c r="G131" i="5"/>
  <c r="V130" i="5"/>
  <c r="T130" i="5"/>
  <c r="S130" i="5"/>
  <c r="R130" i="5"/>
  <c r="P130" i="5"/>
  <c r="N130" i="5"/>
  <c r="M130" i="5"/>
  <c r="L130" i="5"/>
  <c r="K130" i="5"/>
  <c r="J130" i="5"/>
  <c r="I130" i="5"/>
  <c r="H130" i="5"/>
  <c r="G130" i="5"/>
  <c r="V129" i="5"/>
  <c r="T129" i="5"/>
  <c r="S129" i="5"/>
  <c r="R129" i="5"/>
  <c r="P129" i="5"/>
  <c r="N129" i="5"/>
  <c r="M129" i="5"/>
  <c r="L129" i="5"/>
  <c r="K129" i="5"/>
  <c r="J129" i="5"/>
  <c r="I129" i="5"/>
  <c r="H129" i="5"/>
  <c r="G129" i="5"/>
  <c r="V128" i="5"/>
  <c r="T128" i="5"/>
  <c r="S128" i="5"/>
  <c r="R128" i="5"/>
  <c r="P128" i="5"/>
  <c r="N128" i="5"/>
  <c r="M128" i="5"/>
  <c r="L128" i="5"/>
  <c r="K128" i="5"/>
  <c r="J128" i="5"/>
  <c r="I128" i="5"/>
  <c r="H128" i="5"/>
  <c r="G128" i="5"/>
  <c r="V127" i="5"/>
  <c r="T127" i="5"/>
  <c r="S127" i="5"/>
  <c r="R127" i="5"/>
  <c r="P127" i="5"/>
  <c r="N127" i="5"/>
  <c r="M127" i="5"/>
  <c r="L127" i="5"/>
  <c r="K127" i="5"/>
  <c r="J127" i="5"/>
  <c r="I127" i="5"/>
  <c r="H127" i="5"/>
  <c r="G127" i="5"/>
  <c r="V126" i="5"/>
  <c r="T126" i="5"/>
  <c r="S126" i="5"/>
  <c r="R126" i="5"/>
  <c r="P126" i="5"/>
  <c r="N126" i="5"/>
  <c r="M126" i="5"/>
  <c r="L126" i="5"/>
  <c r="K126" i="5"/>
  <c r="J126" i="5"/>
  <c r="I126" i="5"/>
  <c r="H126" i="5"/>
  <c r="G126" i="5"/>
  <c r="V125" i="5"/>
  <c r="T125" i="5"/>
  <c r="S125" i="5"/>
  <c r="R125" i="5"/>
  <c r="P125" i="5"/>
  <c r="N125" i="5"/>
  <c r="M125" i="5"/>
  <c r="L125" i="5"/>
  <c r="K125" i="5"/>
  <c r="J125" i="5"/>
  <c r="I125" i="5"/>
  <c r="H125" i="5"/>
  <c r="G125" i="5"/>
  <c r="V124" i="5"/>
  <c r="T124" i="5"/>
  <c r="S124" i="5"/>
  <c r="R124" i="5"/>
  <c r="P124" i="5"/>
  <c r="N124" i="5"/>
  <c r="M124" i="5"/>
  <c r="L124" i="5"/>
  <c r="K124" i="5"/>
  <c r="J124" i="5"/>
  <c r="I124" i="5"/>
  <c r="H124" i="5"/>
  <c r="G124" i="5"/>
  <c r="V123" i="5"/>
  <c r="T123" i="5"/>
  <c r="S123" i="5"/>
  <c r="R123" i="5"/>
  <c r="P123" i="5"/>
  <c r="N123" i="5"/>
  <c r="M123" i="5"/>
  <c r="L123" i="5"/>
  <c r="K123" i="5"/>
  <c r="J123" i="5"/>
  <c r="I123" i="5"/>
  <c r="H123" i="5"/>
  <c r="G123" i="5"/>
  <c r="V122" i="5"/>
  <c r="T122" i="5"/>
  <c r="S122" i="5"/>
  <c r="R122" i="5"/>
  <c r="P122" i="5"/>
  <c r="N122" i="5"/>
  <c r="M122" i="5"/>
  <c r="L122" i="5"/>
  <c r="K122" i="5"/>
  <c r="J122" i="5"/>
  <c r="I122" i="5"/>
  <c r="H122" i="5"/>
  <c r="G122" i="5"/>
  <c r="V121" i="5"/>
  <c r="T121" i="5"/>
  <c r="S121" i="5"/>
  <c r="R121" i="5"/>
  <c r="P121" i="5"/>
  <c r="N121" i="5"/>
  <c r="M121" i="5"/>
  <c r="L121" i="5"/>
  <c r="K121" i="5"/>
  <c r="J121" i="5"/>
  <c r="I121" i="5"/>
  <c r="H121" i="5"/>
  <c r="G121" i="5"/>
  <c r="V120" i="5"/>
  <c r="T120" i="5"/>
  <c r="S120" i="5"/>
  <c r="R120" i="5"/>
  <c r="P120" i="5"/>
  <c r="N120" i="5"/>
  <c r="M120" i="5"/>
  <c r="L120" i="5"/>
  <c r="K120" i="5"/>
  <c r="J120" i="5"/>
  <c r="I120" i="5"/>
  <c r="H120" i="5"/>
  <c r="G120" i="5"/>
  <c r="V119" i="5"/>
  <c r="T119" i="5"/>
  <c r="S119" i="5"/>
  <c r="R119" i="5"/>
  <c r="P119" i="5"/>
  <c r="N119" i="5"/>
  <c r="M119" i="5"/>
  <c r="L119" i="5"/>
  <c r="K119" i="5"/>
  <c r="J119" i="5"/>
  <c r="I119" i="5"/>
  <c r="H119" i="5"/>
  <c r="G119" i="5"/>
  <c r="V118" i="5"/>
  <c r="T118" i="5"/>
  <c r="S118" i="5"/>
  <c r="R118" i="5"/>
  <c r="P118" i="5"/>
  <c r="N118" i="5"/>
  <c r="M118" i="5"/>
  <c r="L118" i="5"/>
  <c r="K118" i="5"/>
  <c r="J118" i="5"/>
  <c r="I118" i="5"/>
  <c r="H118" i="5"/>
  <c r="G118" i="5"/>
  <c r="V117" i="5"/>
  <c r="T117" i="5"/>
  <c r="S117" i="5"/>
  <c r="R117" i="5"/>
  <c r="P117" i="5"/>
  <c r="N117" i="5"/>
  <c r="M117" i="5"/>
  <c r="L117" i="5"/>
  <c r="K117" i="5"/>
  <c r="J117" i="5"/>
  <c r="I117" i="5"/>
  <c r="H117" i="5"/>
  <c r="G117" i="5"/>
  <c r="V116" i="5"/>
  <c r="T116" i="5"/>
  <c r="S116" i="5"/>
  <c r="R116" i="5"/>
  <c r="P116" i="5"/>
  <c r="N116" i="5"/>
  <c r="M116" i="5"/>
  <c r="L116" i="5"/>
  <c r="K116" i="5"/>
  <c r="J116" i="5"/>
  <c r="I116" i="5"/>
  <c r="H116" i="5"/>
  <c r="G116" i="5"/>
  <c r="V115" i="5"/>
  <c r="T115" i="5"/>
  <c r="S115" i="5"/>
  <c r="R115" i="5"/>
  <c r="P115" i="5"/>
  <c r="N115" i="5"/>
  <c r="M115" i="5"/>
  <c r="L115" i="5"/>
  <c r="K115" i="5"/>
  <c r="J115" i="5"/>
  <c r="I115" i="5"/>
  <c r="H115" i="5"/>
  <c r="G115" i="5"/>
  <c r="V114" i="5"/>
  <c r="T114" i="5"/>
  <c r="S114" i="5"/>
  <c r="R114" i="5"/>
  <c r="P114" i="5"/>
  <c r="N114" i="5"/>
  <c r="M114" i="5"/>
  <c r="L114" i="5"/>
  <c r="K114" i="5"/>
  <c r="J114" i="5"/>
  <c r="I114" i="5"/>
  <c r="H114" i="5"/>
  <c r="G114" i="5"/>
  <c r="V113" i="5"/>
  <c r="T113" i="5"/>
  <c r="S113" i="5"/>
  <c r="R113" i="5"/>
  <c r="P113" i="5"/>
  <c r="N113" i="5"/>
  <c r="M113" i="5"/>
  <c r="L113" i="5"/>
  <c r="K113" i="5"/>
  <c r="J113" i="5"/>
  <c r="I113" i="5"/>
  <c r="H113" i="5"/>
  <c r="G113" i="5"/>
  <c r="V112" i="5"/>
  <c r="T112" i="5"/>
  <c r="S112" i="5"/>
  <c r="R112" i="5"/>
  <c r="P112" i="5"/>
  <c r="N112" i="5"/>
  <c r="M112" i="5"/>
  <c r="L112" i="5"/>
  <c r="K112" i="5"/>
  <c r="J112" i="5"/>
  <c r="I112" i="5"/>
  <c r="H112" i="5"/>
  <c r="G112" i="5"/>
  <c r="V111" i="5"/>
  <c r="T111" i="5"/>
  <c r="S111" i="5"/>
  <c r="R111" i="5"/>
  <c r="P111" i="5"/>
  <c r="N111" i="5"/>
  <c r="M111" i="5"/>
  <c r="L111" i="5"/>
  <c r="K111" i="5"/>
  <c r="J111" i="5"/>
  <c r="I111" i="5"/>
  <c r="H111" i="5"/>
  <c r="G111" i="5"/>
  <c r="V110" i="5"/>
  <c r="T110" i="5"/>
  <c r="S110" i="5"/>
  <c r="R110" i="5"/>
  <c r="P110" i="5"/>
  <c r="N110" i="5"/>
  <c r="M110" i="5"/>
  <c r="L110" i="5"/>
  <c r="K110" i="5"/>
  <c r="J110" i="5"/>
  <c r="I110" i="5"/>
  <c r="H110" i="5"/>
  <c r="G110" i="5"/>
  <c r="V109" i="5"/>
  <c r="T109" i="5"/>
  <c r="S109" i="5"/>
  <c r="R109" i="5"/>
  <c r="P109" i="5"/>
  <c r="N109" i="5"/>
  <c r="M109" i="5"/>
  <c r="L109" i="5"/>
  <c r="K109" i="5"/>
  <c r="J109" i="5"/>
  <c r="I109" i="5"/>
  <c r="H109" i="5"/>
  <c r="G109" i="5"/>
  <c r="V108" i="5"/>
  <c r="T108" i="5"/>
  <c r="S108" i="5"/>
  <c r="R108" i="5"/>
  <c r="P108" i="5"/>
  <c r="N108" i="5"/>
  <c r="M108" i="5"/>
  <c r="L108" i="5"/>
  <c r="K108" i="5"/>
  <c r="J108" i="5"/>
  <c r="I108" i="5"/>
  <c r="H108" i="5"/>
  <c r="G108" i="5"/>
  <c r="V107" i="5"/>
  <c r="T107" i="5"/>
  <c r="S107" i="5"/>
  <c r="R107" i="5"/>
  <c r="P107" i="5"/>
  <c r="N107" i="5"/>
  <c r="M107" i="5"/>
  <c r="L107" i="5"/>
  <c r="K107" i="5"/>
  <c r="J107" i="5"/>
  <c r="I107" i="5"/>
  <c r="H107" i="5"/>
  <c r="G107" i="5"/>
  <c r="V106" i="5"/>
  <c r="T106" i="5"/>
  <c r="S106" i="5"/>
  <c r="R106" i="5"/>
  <c r="P106" i="5"/>
  <c r="N106" i="5"/>
  <c r="M106" i="5"/>
  <c r="L106" i="5"/>
  <c r="K106" i="5"/>
  <c r="J106" i="5"/>
  <c r="I106" i="5"/>
  <c r="H106" i="5"/>
  <c r="G106" i="5"/>
  <c r="V105" i="5"/>
  <c r="T105" i="5"/>
  <c r="S105" i="5"/>
  <c r="R105" i="5"/>
  <c r="P105" i="5"/>
  <c r="N105" i="5"/>
  <c r="M105" i="5"/>
  <c r="L105" i="5"/>
  <c r="K105" i="5"/>
  <c r="J105" i="5"/>
  <c r="I105" i="5"/>
  <c r="H105" i="5"/>
  <c r="G105" i="5"/>
  <c r="V104" i="5"/>
  <c r="T104" i="5"/>
  <c r="S104" i="5"/>
  <c r="R104" i="5"/>
  <c r="P104" i="5"/>
  <c r="N104" i="5"/>
  <c r="M104" i="5"/>
  <c r="L104" i="5"/>
  <c r="K104" i="5"/>
  <c r="J104" i="5"/>
  <c r="I104" i="5"/>
  <c r="H104" i="5"/>
  <c r="G104" i="5"/>
  <c r="V103" i="5"/>
  <c r="T103" i="5"/>
  <c r="S103" i="5"/>
  <c r="R103" i="5"/>
  <c r="P103" i="5"/>
  <c r="N103" i="5"/>
  <c r="M103" i="5"/>
  <c r="L103" i="5"/>
  <c r="K103" i="5"/>
  <c r="J103" i="5"/>
  <c r="I103" i="5"/>
  <c r="H103" i="5"/>
  <c r="G103" i="5"/>
  <c r="V102" i="5"/>
  <c r="T102" i="5"/>
  <c r="S102" i="5"/>
  <c r="R102" i="5"/>
  <c r="P102" i="5"/>
  <c r="N102" i="5"/>
  <c r="M102" i="5"/>
  <c r="L102" i="5"/>
  <c r="K102" i="5"/>
  <c r="J102" i="5"/>
  <c r="I102" i="5"/>
  <c r="H102" i="5"/>
  <c r="G102" i="5"/>
  <c r="V101" i="5"/>
  <c r="T101" i="5"/>
  <c r="S101" i="5"/>
  <c r="R101" i="5"/>
  <c r="P101" i="5"/>
  <c r="N101" i="5"/>
  <c r="M101" i="5"/>
  <c r="L101" i="5"/>
  <c r="K101" i="5"/>
  <c r="J101" i="5"/>
  <c r="I101" i="5"/>
  <c r="H101" i="5"/>
  <c r="G101" i="5"/>
  <c r="V100" i="5"/>
  <c r="T100" i="5"/>
  <c r="S100" i="5"/>
  <c r="R100" i="5"/>
  <c r="P100" i="5"/>
  <c r="N100" i="5"/>
  <c r="M100" i="5"/>
  <c r="L100" i="5"/>
  <c r="K100" i="5"/>
  <c r="J100" i="5"/>
  <c r="I100" i="5"/>
  <c r="H100" i="5"/>
  <c r="G100" i="5"/>
  <c r="V99" i="5"/>
  <c r="T99" i="5"/>
  <c r="S99" i="5"/>
  <c r="R99" i="5"/>
  <c r="P99" i="5"/>
  <c r="N99" i="5"/>
  <c r="M99" i="5"/>
  <c r="L99" i="5"/>
  <c r="K99" i="5"/>
  <c r="J99" i="5"/>
  <c r="I99" i="5"/>
  <c r="H99" i="5"/>
  <c r="G99" i="5"/>
  <c r="V98" i="5"/>
  <c r="T98" i="5"/>
  <c r="S98" i="5"/>
  <c r="R98" i="5"/>
  <c r="P98" i="5"/>
  <c r="N98" i="5"/>
  <c r="M98" i="5"/>
  <c r="L98" i="5"/>
  <c r="K98" i="5"/>
  <c r="J98" i="5"/>
  <c r="I98" i="5"/>
  <c r="H98" i="5"/>
  <c r="G98" i="5"/>
  <c r="V97" i="5"/>
  <c r="T97" i="5"/>
  <c r="S97" i="5"/>
  <c r="R97" i="5"/>
  <c r="P97" i="5"/>
  <c r="N97" i="5"/>
  <c r="M97" i="5"/>
  <c r="L97" i="5"/>
  <c r="K97" i="5"/>
  <c r="J97" i="5"/>
  <c r="I97" i="5"/>
  <c r="H97" i="5"/>
  <c r="G97" i="5"/>
  <c r="V96" i="5"/>
  <c r="T96" i="5"/>
  <c r="S96" i="5"/>
  <c r="R96" i="5"/>
  <c r="P96" i="5"/>
  <c r="N96" i="5"/>
  <c r="M96" i="5"/>
  <c r="L96" i="5"/>
  <c r="K96" i="5"/>
  <c r="J96" i="5"/>
  <c r="I96" i="5"/>
  <c r="H96" i="5"/>
  <c r="G96" i="5"/>
  <c r="V95" i="5"/>
  <c r="T95" i="5"/>
  <c r="S95" i="5"/>
  <c r="R95" i="5"/>
  <c r="P95" i="5"/>
  <c r="N95" i="5"/>
  <c r="M95" i="5"/>
  <c r="L95" i="5"/>
  <c r="K95" i="5"/>
  <c r="J95" i="5"/>
  <c r="I95" i="5"/>
  <c r="H95" i="5"/>
  <c r="G95" i="5"/>
  <c r="V94" i="5"/>
  <c r="T94" i="5"/>
  <c r="S94" i="5"/>
  <c r="R94" i="5"/>
  <c r="P94" i="5"/>
  <c r="N94" i="5"/>
  <c r="M94" i="5"/>
  <c r="L94" i="5"/>
  <c r="K94" i="5"/>
  <c r="J94" i="5"/>
  <c r="I94" i="5"/>
  <c r="H94" i="5"/>
  <c r="G94" i="5"/>
  <c r="V93" i="5"/>
  <c r="T93" i="5"/>
  <c r="S93" i="5"/>
  <c r="R93" i="5"/>
  <c r="P93" i="5"/>
  <c r="N93" i="5"/>
  <c r="M93" i="5"/>
  <c r="L93" i="5"/>
  <c r="K93" i="5"/>
  <c r="J93" i="5"/>
  <c r="I93" i="5"/>
  <c r="H93" i="5"/>
  <c r="G93" i="5"/>
  <c r="V92" i="5"/>
  <c r="T92" i="5"/>
  <c r="S92" i="5"/>
  <c r="R92" i="5"/>
  <c r="P92" i="5"/>
  <c r="N92" i="5"/>
  <c r="M92" i="5"/>
  <c r="L92" i="5"/>
  <c r="K92" i="5"/>
  <c r="J92" i="5"/>
  <c r="I92" i="5"/>
  <c r="H92" i="5"/>
  <c r="G92" i="5"/>
  <c r="V91" i="5"/>
  <c r="T91" i="5"/>
  <c r="S91" i="5"/>
  <c r="R91" i="5"/>
  <c r="P91" i="5"/>
  <c r="N91" i="5"/>
  <c r="M91" i="5"/>
  <c r="L91" i="5"/>
  <c r="K91" i="5"/>
  <c r="J91" i="5"/>
  <c r="I91" i="5"/>
  <c r="H91" i="5"/>
  <c r="G91" i="5"/>
  <c r="V90" i="5"/>
  <c r="T90" i="5"/>
  <c r="S90" i="5"/>
  <c r="R90" i="5"/>
  <c r="P90" i="5"/>
  <c r="N90" i="5"/>
  <c r="M90" i="5"/>
  <c r="L90" i="5"/>
  <c r="K90" i="5"/>
  <c r="J90" i="5"/>
  <c r="I90" i="5"/>
  <c r="H90" i="5"/>
  <c r="G90" i="5"/>
  <c r="V89" i="5"/>
  <c r="T89" i="5"/>
  <c r="S89" i="5"/>
  <c r="R89" i="5"/>
  <c r="P89" i="5"/>
  <c r="N89" i="5"/>
  <c r="M89" i="5"/>
  <c r="L89" i="5"/>
  <c r="K89" i="5"/>
  <c r="J89" i="5"/>
  <c r="I89" i="5"/>
  <c r="H89" i="5"/>
  <c r="G89" i="5"/>
  <c r="V88" i="5"/>
  <c r="T88" i="5"/>
  <c r="S88" i="5"/>
  <c r="R88" i="5"/>
  <c r="P88" i="5"/>
  <c r="N88" i="5"/>
  <c r="M88" i="5"/>
  <c r="L88" i="5"/>
  <c r="K88" i="5"/>
  <c r="J88" i="5"/>
  <c r="I88" i="5"/>
  <c r="H88" i="5"/>
  <c r="G88" i="5"/>
  <c r="V87" i="5"/>
  <c r="T87" i="5"/>
  <c r="S87" i="5"/>
  <c r="R87" i="5"/>
  <c r="P87" i="5"/>
  <c r="N87" i="5"/>
  <c r="M87" i="5"/>
  <c r="L87" i="5"/>
  <c r="K87" i="5"/>
  <c r="J87" i="5"/>
  <c r="I87" i="5"/>
  <c r="H87" i="5"/>
  <c r="G87" i="5"/>
  <c r="V86" i="5"/>
  <c r="T86" i="5"/>
  <c r="S86" i="5"/>
  <c r="R86" i="5"/>
  <c r="P86" i="5"/>
  <c r="N86" i="5"/>
  <c r="M86" i="5"/>
  <c r="L86" i="5"/>
  <c r="K86" i="5"/>
  <c r="J86" i="5"/>
  <c r="I86" i="5"/>
  <c r="H86" i="5"/>
  <c r="G86" i="5"/>
  <c r="V85" i="5"/>
  <c r="T85" i="5"/>
  <c r="S85" i="5"/>
  <c r="R85" i="5"/>
  <c r="P85" i="5"/>
  <c r="N85" i="5"/>
  <c r="M85" i="5"/>
  <c r="L85" i="5"/>
  <c r="K85" i="5"/>
  <c r="J85" i="5"/>
  <c r="I85" i="5"/>
  <c r="H85" i="5"/>
  <c r="G85" i="5"/>
  <c r="V84" i="5"/>
  <c r="T84" i="5"/>
  <c r="S84" i="5"/>
  <c r="R84" i="5"/>
  <c r="P84" i="5"/>
  <c r="N84" i="5"/>
  <c r="M84" i="5"/>
  <c r="L84" i="5"/>
  <c r="K84" i="5"/>
  <c r="J84" i="5"/>
  <c r="I84" i="5"/>
  <c r="H84" i="5"/>
  <c r="G84" i="5"/>
  <c r="V83" i="5"/>
  <c r="T83" i="5"/>
  <c r="S83" i="5"/>
  <c r="R83" i="5"/>
  <c r="P83" i="5"/>
  <c r="N83" i="5"/>
  <c r="M83" i="5"/>
  <c r="L83" i="5"/>
  <c r="K83" i="5"/>
  <c r="J83" i="5"/>
  <c r="I83" i="5"/>
  <c r="H83" i="5"/>
  <c r="G83" i="5"/>
  <c r="V82" i="5"/>
  <c r="T82" i="5"/>
  <c r="S82" i="5"/>
  <c r="R82" i="5"/>
  <c r="P82" i="5"/>
  <c r="N82" i="5"/>
  <c r="M82" i="5"/>
  <c r="L82" i="5"/>
  <c r="K82" i="5"/>
  <c r="J82" i="5"/>
  <c r="I82" i="5"/>
  <c r="H82" i="5"/>
  <c r="G82" i="5"/>
  <c r="V81" i="5"/>
  <c r="T81" i="5"/>
  <c r="S81" i="5"/>
  <c r="R81" i="5"/>
  <c r="P81" i="5"/>
  <c r="N81" i="5"/>
  <c r="M81" i="5"/>
  <c r="L81" i="5"/>
  <c r="K81" i="5"/>
  <c r="J81" i="5"/>
  <c r="I81" i="5"/>
  <c r="H81" i="5"/>
  <c r="G81" i="5"/>
  <c r="V80" i="5"/>
  <c r="T80" i="5"/>
  <c r="S80" i="5"/>
  <c r="R80" i="5"/>
  <c r="P80" i="5"/>
  <c r="N80" i="5"/>
  <c r="M80" i="5"/>
  <c r="L80" i="5"/>
  <c r="K80" i="5"/>
  <c r="J80" i="5"/>
  <c r="I80" i="5"/>
  <c r="H80" i="5"/>
  <c r="G80" i="5"/>
  <c r="V79" i="5"/>
  <c r="T79" i="5"/>
  <c r="S79" i="5"/>
  <c r="R79" i="5"/>
  <c r="P79" i="5"/>
  <c r="N79" i="5"/>
  <c r="M79" i="5"/>
  <c r="L79" i="5"/>
  <c r="K79" i="5"/>
  <c r="J79" i="5"/>
  <c r="I79" i="5"/>
  <c r="H79" i="5"/>
  <c r="G79" i="5"/>
  <c r="V78" i="5"/>
  <c r="T78" i="5"/>
  <c r="S78" i="5"/>
  <c r="R78" i="5"/>
  <c r="P78" i="5"/>
  <c r="N78" i="5"/>
  <c r="M78" i="5"/>
  <c r="L78" i="5"/>
  <c r="K78" i="5"/>
  <c r="J78" i="5"/>
  <c r="I78" i="5"/>
  <c r="H78" i="5"/>
  <c r="G78" i="5"/>
  <c r="V77" i="5"/>
  <c r="T77" i="5"/>
  <c r="S77" i="5"/>
  <c r="R77" i="5"/>
  <c r="P77" i="5"/>
  <c r="N77" i="5"/>
  <c r="M77" i="5"/>
  <c r="L77" i="5"/>
  <c r="K77" i="5"/>
  <c r="J77" i="5"/>
  <c r="I77" i="5"/>
  <c r="H77" i="5"/>
  <c r="G77" i="5"/>
  <c r="V76" i="5"/>
  <c r="T76" i="5"/>
  <c r="S76" i="5"/>
  <c r="R76" i="5"/>
  <c r="P76" i="5"/>
  <c r="N76" i="5"/>
  <c r="M76" i="5"/>
  <c r="L76" i="5"/>
  <c r="K76" i="5"/>
  <c r="J76" i="5"/>
  <c r="I76" i="5"/>
  <c r="H76" i="5"/>
  <c r="G76" i="5"/>
  <c r="T11" i="5"/>
  <c r="T12" i="5"/>
  <c r="T10" i="5"/>
  <c r="P11" i="5"/>
  <c r="P12" i="5"/>
  <c r="P13" i="5"/>
  <c r="P14" i="5"/>
  <c r="P15" i="5"/>
  <c r="P16" i="5"/>
  <c r="P10" i="5"/>
  <c r="N11" i="5"/>
  <c r="N12" i="5"/>
  <c r="N13" i="5"/>
  <c r="N14" i="5"/>
  <c r="N15" i="5"/>
  <c r="N16" i="5"/>
  <c r="N10" i="5"/>
  <c r="K11" i="5"/>
  <c r="K12" i="5"/>
  <c r="K13" i="5"/>
  <c r="K14" i="5"/>
  <c r="K15" i="5"/>
  <c r="K16" i="5"/>
  <c r="K10" i="5"/>
  <c r="J11" i="5"/>
  <c r="J12" i="5"/>
  <c r="J10" i="5"/>
  <c r="I11" i="5"/>
  <c r="I12" i="5"/>
  <c r="I13" i="5"/>
  <c r="I14" i="5"/>
  <c r="I15" i="5"/>
  <c r="I16" i="5"/>
  <c r="I10" i="5"/>
  <c r="H11" i="5"/>
  <c r="H12" i="5"/>
  <c r="H10" i="5"/>
  <c r="G11" i="5"/>
  <c r="G12" i="5"/>
  <c r="G10" i="5"/>
  <c r="H109" i="13"/>
  <c r="H108" i="13"/>
  <c r="H107" i="13"/>
  <c r="H106" i="13"/>
  <c r="H105" i="13"/>
  <c r="H104" i="13"/>
  <c r="H103" i="13"/>
  <c r="H102" i="13"/>
  <c r="H101" i="13"/>
  <c r="H100" i="13"/>
  <c r="H99" i="13"/>
  <c r="H98" i="13"/>
  <c r="H97" i="13"/>
  <c r="H96" i="13"/>
  <c r="H95" i="13"/>
  <c r="H94" i="13"/>
  <c r="H93" i="13"/>
  <c r="H92" i="13"/>
  <c r="H91" i="13"/>
  <c r="H90" i="13"/>
  <c r="H89" i="13"/>
  <c r="H88" i="13"/>
  <c r="H87" i="13"/>
  <c r="H86" i="13"/>
  <c r="H85" i="13"/>
  <c r="H84" i="13"/>
  <c r="H83" i="13"/>
  <c r="H82" i="13"/>
  <c r="H81" i="13"/>
  <c r="H80" i="13"/>
  <c r="H79" i="13"/>
  <c r="H78" i="13"/>
  <c r="H77" i="13"/>
  <c r="H76" i="13"/>
  <c r="H75" i="13"/>
  <c r="H74" i="13"/>
  <c r="H73" i="13"/>
  <c r="H72" i="13"/>
  <c r="H71" i="13"/>
  <c r="H70" i="13"/>
  <c r="H69" i="13"/>
  <c r="H68" i="13"/>
  <c r="H67" i="13"/>
  <c r="H66" i="13"/>
  <c r="H65" i="13"/>
  <c r="H64" i="13"/>
  <c r="H63" i="13"/>
  <c r="H62" i="13"/>
  <c r="H61" i="13"/>
  <c r="H60" i="13"/>
  <c r="H59" i="13"/>
  <c r="H58" i="13"/>
  <c r="H57" i="13"/>
  <c r="H56" i="13"/>
  <c r="H55" i="13"/>
  <c r="H54" i="13"/>
  <c r="H53" i="13"/>
  <c r="H52" i="13"/>
  <c r="H51" i="13"/>
  <c r="H38" i="13"/>
  <c r="H37" i="13"/>
  <c r="H36" i="13"/>
  <c r="H35" i="13"/>
  <c r="H34" i="13"/>
  <c r="H33" i="13"/>
  <c r="H10" i="13"/>
  <c r="B5" i="13"/>
  <c r="B4" i="13"/>
  <c r="E52" i="3"/>
  <c r="E50" i="3"/>
  <c r="E51" i="3"/>
  <c r="E49" i="3"/>
  <c r="N20" i="7"/>
  <c r="K40" i="7"/>
  <c r="E23" i="3" l="1"/>
  <c r="J104" i="6"/>
  <c r="K104" i="6"/>
  <c r="I104" i="6"/>
  <c r="J94" i="6"/>
  <c r="K94" i="6"/>
  <c r="I94" i="6"/>
  <c r="J84" i="6"/>
  <c r="K84" i="6"/>
  <c r="I84" i="6"/>
  <c r="J74" i="6"/>
  <c r="K74" i="6"/>
  <c r="I74" i="6"/>
  <c r="J64" i="6"/>
  <c r="K64" i="6"/>
  <c r="I64" i="6"/>
  <c r="J54" i="6"/>
  <c r="K54" i="6"/>
  <c r="I54" i="6"/>
  <c r="J44" i="6"/>
  <c r="K44" i="6"/>
  <c r="I44" i="6"/>
  <c r="J34" i="6"/>
  <c r="K34" i="6"/>
  <c r="I34" i="6"/>
  <c r="J24" i="6"/>
  <c r="K24" i="6"/>
  <c r="I24" i="6"/>
  <c r="J14" i="6"/>
  <c r="K14" i="6"/>
  <c r="I14" i="6"/>
  <c r="Q96" i="1"/>
  <c r="N73" i="1"/>
  <c r="Q14" i="1"/>
  <c r="L78" i="13"/>
  <c r="P96" i="1"/>
  <c r="M73" i="1"/>
  <c r="K14" i="1"/>
  <c r="I102" i="6"/>
  <c r="J102" i="6"/>
  <c r="K102" i="6"/>
  <c r="I92" i="6"/>
  <c r="J92" i="6"/>
  <c r="K92" i="6"/>
  <c r="I82" i="6"/>
  <c r="J82" i="6"/>
  <c r="K82" i="6"/>
  <c r="I72" i="6"/>
  <c r="J72" i="6"/>
  <c r="K72" i="6"/>
  <c r="I62" i="6"/>
  <c r="J62" i="6"/>
  <c r="K62" i="6"/>
  <c r="I52" i="6"/>
  <c r="J52" i="6"/>
  <c r="K52" i="6"/>
  <c r="I42" i="6"/>
  <c r="J42" i="6"/>
  <c r="K42" i="6"/>
  <c r="I32" i="6"/>
  <c r="J32" i="6"/>
  <c r="K32" i="6"/>
  <c r="I22" i="6"/>
  <c r="J22" i="6"/>
  <c r="K22" i="6"/>
  <c r="I12" i="6"/>
  <c r="J12" i="6"/>
  <c r="K12" i="6"/>
  <c r="M20" i="13"/>
  <c r="M65" i="13"/>
  <c r="N87" i="13"/>
  <c r="M45" i="13"/>
  <c r="K61" i="13"/>
  <c r="M106" i="13"/>
  <c r="I100" i="6"/>
  <c r="J100" i="6"/>
  <c r="K100" i="6"/>
  <c r="I90" i="6"/>
  <c r="J90" i="6"/>
  <c r="K90" i="6"/>
  <c r="I80" i="6"/>
  <c r="J80" i="6"/>
  <c r="K80" i="6"/>
  <c r="I70" i="6"/>
  <c r="J70" i="6"/>
  <c r="K70" i="6"/>
  <c r="I60" i="6"/>
  <c r="J60" i="6"/>
  <c r="K60" i="6"/>
  <c r="I50" i="6"/>
  <c r="J50" i="6"/>
  <c r="K50" i="6"/>
  <c r="I40" i="6"/>
  <c r="J40" i="6"/>
  <c r="K40" i="6"/>
  <c r="I30" i="6"/>
  <c r="J30" i="6"/>
  <c r="K30" i="6"/>
  <c r="I20" i="6"/>
  <c r="J20" i="6"/>
  <c r="K20" i="6"/>
  <c r="L61" i="13"/>
  <c r="O106" i="13"/>
  <c r="I108" i="6"/>
  <c r="J108" i="6"/>
  <c r="K108" i="6"/>
  <c r="I98" i="6"/>
  <c r="J98" i="6"/>
  <c r="K98" i="6"/>
  <c r="I88" i="6"/>
  <c r="J88" i="6"/>
  <c r="K88" i="6"/>
  <c r="I78" i="6"/>
  <c r="J78" i="6"/>
  <c r="K78" i="6"/>
  <c r="I68" i="6"/>
  <c r="J68" i="6"/>
  <c r="K68" i="6"/>
  <c r="I58" i="6"/>
  <c r="J58" i="6"/>
  <c r="K58" i="6"/>
  <c r="I48" i="6"/>
  <c r="J48" i="6"/>
  <c r="K48" i="6"/>
  <c r="I38" i="6"/>
  <c r="J38" i="6"/>
  <c r="K38" i="6"/>
  <c r="I28" i="6"/>
  <c r="J28" i="6"/>
  <c r="K28" i="6"/>
  <c r="I18" i="6"/>
  <c r="J18" i="6"/>
  <c r="K18" i="6"/>
  <c r="L61" i="1"/>
  <c r="I106" i="6"/>
  <c r="J106" i="6"/>
  <c r="K106" i="6"/>
  <c r="I96" i="6"/>
  <c r="J96" i="6"/>
  <c r="K96" i="6"/>
  <c r="I86" i="6"/>
  <c r="J86" i="6"/>
  <c r="K86" i="6"/>
  <c r="I76" i="6"/>
  <c r="J76" i="6"/>
  <c r="K76" i="6"/>
  <c r="I66" i="6"/>
  <c r="J66" i="6"/>
  <c r="K66" i="6"/>
  <c r="I56" i="6"/>
  <c r="J56" i="6"/>
  <c r="K56" i="6"/>
  <c r="I46" i="6"/>
  <c r="J46" i="6"/>
  <c r="K46" i="6"/>
  <c r="I36" i="6"/>
  <c r="J36" i="6"/>
  <c r="K36" i="6"/>
  <c r="I26" i="6"/>
  <c r="J26" i="6"/>
  <c r="K26" i="6"/>
  <c r="I16" i="6"/>
  <c r="J16" i="6"/>
  <c r="K16" i="6"/>
  <c r="L107" i="1"/>
  <c r="K107" i="1"/>
  <c r="L19" i="13"/>
  <c r="O49" i="13"/>
  <c r="K70" i="13"/>
  <c r="L77" i="13"/>
  <c r="O92" i="13"/>
  <c r="L44" i="13"/>
  <c r="L53" i="13"/>
  <c r="M75" i="13"/>
  <c r="K18" i="13"/>
  <c r="N39" i="13"/>
  <c r="M44" i="13"/>
  <c r="L47" i="13"/>
  <c r="M59" i="13"/>
  <c r="K72" i="13"/>
  <c r="N75" i="13"/>
  <c r="L79" i="13"/>
  <c r="L106" i="1"/>
  <c r="P56" i="1"/>
  <c r="Q24" i="1"/>
  <c r="L18" i="13"/>
  <c r="K28" i="13"/>
  <c r="O47" i="13"/>
  <c r="K63" i="13"/>
  <c r="L72" i="13"/>
  <c r="N85" i="13"/>
  <c r="O91" i="13"/>
  <c r="N97" i="13"/>
  <c r="M18" i="13"/>
  <c r="L21" i="13"/>
  <c r="N35" i="13"/>
  <c r="K40" i="13"/>
  <c r="K45" i="13"/>
  <c r="L63" i="13"/>
  <c r="M72" i="13"/>
  <c r="O85" i="13"/>
  <c r="O40" i="13"/>
  <c r="L45" i="13"/>
  <c r="M56" i="13"/>
  <c r="N92" i="13"/>
  <c r="K98" i="13"/>
  <c r="M31" i="13"/>
  <c r="M46" i="13"/>
  <c r="M70" i="13"/>
  <c r="L83" i="13"/>
  <c r="N93" i="13"/>
  <c r="N100" i="13"/>
  <c r="Q93" i="1"/>
  <c r="M84" i="1"/>
  <c r="R57" i="1"/>
  <c r="Q27" i="1"/>
  <c r="M37" i="13"/>
  <c r="L43" i="13"/>
  <c r="N46" i="13"/>
  <c r="L58" i="13"/>
  <c r="K62" i="13"/>
  <c r="O70" i="13"/>
  <c r="L74" i="13"/>
  <c r="K78" i="13"/>
  <c r="K88" i="13"/>
  <c r="L107" i="13"/>
  <c r="M34" i="1"/>
  <c r="K23" i="3"/>
  <c r="K35" i="3"/>
  <c r="D52" i="3" s="1"/>
  <c r="N38" i="13"/>
  <c r="N40" i="13"/>
  <c r="N48" i="13"/>
  <c r="O51" i="13"/>
  <c r="O86" i="13"/>
  <c r="O88" i="13"/>
  <c r="O98" i="13"/>
  <c r="N103" i="13"/>
  <c r="O38" i="13"/>
  <c r="O48" i="13"/>
  <c r="O103" i="13"/>
  <c r="K22" i="13"/>
  <c r="L25" i="13"/>
  <c r="L33" i="13"/>
  <c r="K52" i="13"/>
  <c r="L81" i="13"/>
  <c r="K87" i="13"/>
  <c r="K97" i="13"/>
  <c r="M22" i="13"/>
  <c r="L30" i="13"/>
  <c r="K37" i="13"/>
  <c r="L39" i="13"/>
  <c r="K49" i="13"/>
  <c r="N52" i="13"/>
  <c r="M78" i="13"/>
  <c r="L87" i="13"/>
  <c r="M90" i="13"/>
  <c r="K93" i="13"/>
  <c r="L97" i="13"/>
  <c r="O22" i="13"/>
  <c r="L37" i="13"/>
  <c r="L49" i="13"/>
  <c r="N78" i="13"/>
  <c r="L93" i="13"/>
  <c r="K108" i="13"/>
  <c r="L108" i="13"/>
  <c r="K23" i="13"/>
  <c r="M35" i="13"/>
  <c r="K43" i="13"/>
  <c r="K53" i="13"/>
  <c r="K79" i="13"/>
  <c r="K83" i="13"/>
  <c r="O93" i="13"/>
  <c r="N108" i="13"/>
  <c r="O108" i="13"/>
  <c r="M23" i="13"/>
  <c r="L28" i="13"/>
  <c r="K38" i="13"/>
  <c r="L40" i="13"/>
  <c r="N43" i="13"/>
  <c r="K48" i="13"/>
  <c r="L51" i="13"/>
  <c r="N53" i="13"/>
  <c r="N57" i="13"/>
  <c r="M60" i="13"/>
  <c r="N62" i="13"/>
  <c r="N77" i="13"/>
  <c r="N83" i="13"/>
  <c r="L86" i="13"/>
  <c r="L88" i="13"/>
  <c r="L98" i="13"/>
  <c r="K103" i="13"/>
  <c r="K21" i="13"/>
  <c r="O28" i="13"/>
  <c r="N32" i="13"/>
  <c r="L38" i="13"/>
  <c r="O43" i="13"/>
  <c r="L48" i="13"/>
  <c r="O53" i="13"/>
  <c r="O83" i="13"/>
  <c r="N88" i="13"/>
  <c r="N98" i="13"/>
  <c r="L103" i="13"/>
  <c r="R101" i="1"/>
  <c r="Q101" i="1"/>
  <c r="K82" i="1"/>
  <c r="M66" i="1"/>
  <c r="N39" i="1"/>
  <c r="P106" i="1"/>
  <c r="L45" i="1"/>
  <c r="R16" i="1"/>
  <c r="K45" i="1"/>
  <c r="L97" i="1"/>
  <c r="P92" i="1"/>
  <c r="K97" i="1"/>
  <c r="O92" i="1"/>
  <c r="R84" i="1"/>
  <c r="Q56" i="1"/>
  <c r="Q20" i="1"/>
  <c r="M107" i="1"/>
  <c r="N100" i="1"/>
  <c r="M97" i="1"/>
  <c r="L89" i="1"/>
  <c r="K78" i="1"/>
  <c r="P75" i="1"/>
  <c r="K72" i="1"/>
  <c r="Q47" i="1"/>
  <c r="N45" i="1"/>
  <c r="K40" i="1"/>
  <c r="N29" i="1"/>
  <c r="K89" i="1"/>
  <c r="M64" i="1"/>
  <c r="L52" i="1"/>
  <c r="P47" i="1"/>
  <c r="R24" i="1"/>
  <c r="M102" i="1"/>
  <c r="O85" i="1"/>
  <c r="M82" i="1"/>
  <c r="L71" i="1"/>
  <c r="R66" i="1"/>
  <c r="M63" i="1"/>
  <c r="N56" i="1"/>
  <c r="M39" i="1"/>
  <c r="N24" i="1"/>
  <c r="P20" i="1"/>
  <c r="O16" i="1"/>
  <c r="L66" i="1"/>
  <c r="P44" i="1"/>
  <c r="R97" i="1"/>
  <c r="M96" i="1"/>
  <c r="N92" i="1"/>
  <c r="O89" i="1"/>
  <c r="M87" i="1"/>
  <c r="M105" i="1"/>
  <c r="P100" i="1"/>
  <c r="O97" i="1"/>
  <c r="K96" i="1"/>
  <c r="K92" i="1"/>
  <c r="N89" i="1"/>
  <c r="L87" i="1"/>
  <c r="L84" i="1"/>
  <c r="R65" i="1"/>
  <c r="R45" i="1"/>
  <c r="K18" i="1"/>
  <c r="R89" i="1"/>
  <c r="N107" i="1"/>
  <c r="O100" i="1"/>
  <c r="K87" i="1"/>
  <c r="R75" i="1"/>
  <c r="Q45" i="1"/>
  <c r="O29" i="1"/>
  <c r="K102" i="1"/>
  <c r="N85" i="1"/>
  <c r="K64" i="1"/>
  <c r="L63" i="1"/>
  <c r="M42" i="1"/>
  <c r="K34" i="1"/>
  <c r="R54" i="1"/>
  <c r="O44" i="1"/>
  <c r="M27" i="1"/>
  <c r="P93" i="1"/>
  <c r="R60" i="1"/>
  <c r="L96" i="1"/>
  <c r="M92" i="1"/>
  <c r="K76" i="1"/>
  <c r="O66" i="1"/>
  <c r="R62" i="1"/>
  <c r="Q60" i="1"/>
  <c r="O57" i="1"/>
  <c r="O56" i="1"/>
  <c r="R52" i="1"/>
  <c r="Q49" i="1"/>
  <c r="M44" i="1"/>
  <c r="O41" i="1"/>
  <c r="L27" i="1"/>
  <c r="O20" i="1"/>
  <c r="R74" i="1"/>
  <c r="P60" i="1"/>
  <c r="O54" i="1"/>
  <c r="K44" i="1"/>
  <c r="L41" i="1"/>
  <c r="O35" i="1"/>
  <c r="K27" i="1"/>
  <c r="L22" i="1"/>
  <c r="N20" i="1"/>
  <c r="P18" i="1"/>
  <c r="O70" i="1"/>
  <c r="R67" i="1"/>
  <c r="R58" i="1"/>
  <c r="N54" i="1"/>
  <c r="O18" i="1"/>
  <c r="P101" i="1"/>
  <c r="K106" i="1"/>
  <c r="P102" i="1"/>
  <c r="M101" i="1"/>
  <c r="N70" i="1"/>
  <c r="P67" i="1"/>
  <c r="R64" i="1"/>
  <c r="P63" i="1"/>
  <c r="N60" i="1"/>
  <c r="M54" i="1"/>
  <c r="K52" i="1"/>
  <c r="N48" i="1"/>
  <c r="Q40" i="1"/>
  <c r="Q26" i="1"/>
  <c r="M21" i="1"/>
  <c r="N18" i="1"/>
  <c r="N16" i="1"/>
  <c r="R79" i="1"/>
  <c r="O60" i="1"/>
  <c r="O102" i="1"/>
  <c r="K101" i="1"/>
  <c r="R91" i="1"/>
  <c r="Q85" i="1"/>
  <c r="M79" i="1"/>
  <c r="Q74" i="1"/>
  <c r="M70" i="1"/>
  <c r="L67" i="1"/>
  <c r="O64" i="1"/>
  <c r="O63" i="1"/>
  <c r="L60" i="1"/>
  <c r="M58" i="1"/>
  <c r="K48" i="1"/>
  <c r="R43" i="1"/>
  <c r="N40" i="1"/>
  <c r="O34" i="1"/>
  <c r="M18" i="1"/>
  <c r="N105" i="1"/>
  <c r="N102" i="1"/>
  <c r="K94" i="1"/>
  <c r="K60" i="1"/>
  <c r="R55" i="1"/>
  <c r="R44" i="1"/>
  <c r="L18" i="1"/>
  <c r="P15" i="1"/>
  <c r="Q15" i="1"/>
  <c r="N25" i="1"/>
  <c r="O25" i="1"/>
  <c r="M25" i="1"/>
  <c r="O26" i="1"/>
  <c r="L26" i="1"/>
  <c r="P13" i="1"/>
  <c r="M13" i="1"/>
  <c r="N13" i="1"/>
  <c r="K13" i="1"/>
  <c r="L13" i="1"/>
  <c r="Q82" i="1"/>
  <c r="O82" i="1"/>
  <c r="R59" i="1"/>
  <c r="Q39" i="1"/>
  <c r="O95" i="1"/>
  <c r="N95" i="1"/>
  <c r="K86" i="1"/>
  <c r="R86" i="1"/>
  <c r="Q87" i="1"/>
  <c r="R77" i="1"/>
  <c r="R68" i="1"/>
  <c r="P54" i="1"/>
  <c r="Q54" i="1"/>
  <c r="R50" i="1"/>
  <c r="N41" i="1"/>
  <c r="O40" i="1"/>
  <c r="P40" i="1"/>
  <c r="L35" i="1"/>
  <c r="P34" i="1"/>
  <c r="L30" i="1"/>
  <c r="M29" i="1"/>
  <c r="M16" i="1"/>
  <c r="P36" i="1"/>
  <c r="Q36" i="1"/>
  <c r="K83" i="1"/>
  <c r="Q107" i="1"/>
  <c r="R87" i="1"/>
  <c r="R82" i="1"/>
  <c r="P74" i="1"/>
  <c r="M71" i="1"/>
  <c r="O71" i="1"/>
  <c r="P50" i="1"/>
  <c r="R49" i="1"/>
  <c r="R36" i="1"/>
  <c r="M22" i="1"/>
  <c r="L94" i="1"/>
  <c r="P68" i="1"/>
  <c r="Q77" i="1"/>
  <c r="L77" i="1"/>
  <c r="M77" i="1"/>
  <c r="R107" i="1"/>
  <c r="N84" i="1"/>
  <c r="O84" i="1"/>
  <c r="P70" i="1"/>
  <c r="Q70" i="1"/>
  <c r="Q68" i="1"/>
  <c r="O50" i="1"/>
  <c r="O36" i="1"/>
  <c r="Q35" i="1"/>
  <c r="P35" i="1"/>
  <c r="N30" i="1"/>
  <c r="M30" i="1"/>
  <c r="Q29" i="1"/>
  <c r="P29" i="1"/>
  <c r="R25" i="1"/>
  <c r="K16" i="1"/>
  <c r="Q16" i="1"/>
  <c r="P16" i="1"/>
  <c r="L48" i="1"/>
  <c r="M48" i="1"/>
  <c r="O94" i="1"/>
  <c r="P87" i="1"/>
  <c r="P66" i="1"/>
  <c r="O51" i="1"/>
  <c r="N50" i="1"/>
  <c r="R39" i="1"/>
  <c r="N36" i="1"/>
  <c r="K32" i="1"/>
  <c r="Q17" i="1"/>
  <c r="P17" i="1"/>
  <c r="R15" i="1"/>
  <c r="R13" i="1"/>
  <c r="Q102" i="1"/>
  <c r="L102" i="1"/>
  <c r="K81" i="1"/>
  <c r="L81" i="1"/>
  <c r="O68" i="1"/>
  <c r="R106" i="1"/>
  <c r="R102" i="1"/>
  <c r="N94" i="1"/>
  <c r="R88" i="1"/>
  <c r="Q86" i="1"/>
  <c r="P82" i="1"/>
  <c r="N79" i="1"/>
  <c r="O79" i="1"/>
  <c r="P72" i="1"/>
  <c r="N68" i="1"/>
  <c r="Q67" i="1"/>
  <c r="N51" i="1"/>
  <c r="M50" i="1"/>
  <c r="P45" i="1"/>
  <c r="K43" i="1"/>
  <c r="M36" i="1"/>
  <c r="R31" i="1"/>
  <c r="P27" i="1"/>
  <c r="O27" i="1"/>
  <c r="P25" i="1"/>
  <c r="P24" i="1"/>
  <c r="O24" i="1"/>
  <c r="N15" i="1"/>
  <c r="Q105" i="1"/>
  <c r="P77" i="1"/>
  <c r="R73" i="1"/>
  <c r="P107" i="1"/>
  <c r="Q106" i="1"/>
  <c r="O105" i="1"/>
  <c r="Q100" i="1"/>
  <c r="Q97" i="1"/>
  <c r="P97" i="1"/>
  <c r="Q95" i="1"/>
  <c r="M94" i="1"/>
  <c r="Q92" i="1"/>
  <c r="L92" i="1"/>
  <c r="O87" i="1"/>
  <c r="M86" i="1"/>
  <c r="Q83" i="1"/>
  <c r="N82" i="1"/>
  <c r="O77" i="1"/>
  <c r="L75" i="1"/>
  <c r="M75" i="1"/>
  <c r="O73" i="1"/>
  <c r="R70" i="1"/>
  <c r="M69" i="1"/>
  <c r="M68" i="1"/>
  <c r="L51" i="1"/>
  <c r="L50" i="1"/>
  <c r="R48" i="1"/>
  <c r="L47" i="1"/>
  <c r="M47" i="1"/>
  <c r="O45" i="1"/>
  <c r="O39" i="1"/>
  <c r="L36" i="1"/>
  <c r="R34" i="1"/>
  <c r="R29" i="1"/>
  <c r="L25" i="1"/>
  <c r="L20" i="1"/>
  <c r="M20" i="1"/>
  <c r="K20" i="1"/>
  <c r="M15" i="1"/>
  <c r="R18" i="1"/>
  <c r="M13" i="13"/>
  <c r="M15" i="13"/>
  <c r="N17" i="13"/>
  <c r="O26" i="13"/>
  <c r="N26" i="13"/>
  <c r="K41" i="13"/>
  <c r="L41" i="13"/>
  <c r="L50" i="13"/>
  <c r="O54" i="13"/>
  <c r="L54" i="13"/>
  <c r="L55" i="13"/>
  <c r="N66" i="13"/>
  <c r="L66" i="13"/>
  <c r="O66" i="13"/>
  <c r="M66" i="13"/>
  <c r="L73" i="13"/>
  <c r="K73" i="13"/>
  <c r="N24" i="13"/>
  <c r="O34" i="13"/>
  <c r="O89" i="13"/>
  <c r="K89" i="13"/>
  <c r="N89" i="13"/>
  <c r="M89" i="13"/>
  <c r="N15" i="13"/>
  <c r="K13" i="13"/>
  <c r="L16" i="13"/>
  <c r="K17" i="13"/>
  <c r="O17" i="13"/>
  <c r="N22" i="13"/>
  <c r="K26" i="13"/>
  <c r="O31" i="13"/>
  <c r="N31" i="13"/>
  <c r="O42" i="13"/>
  <c r="K42" i="13"/>
  <c r="K50" i="13"/>
  <c r="K54" i="13"/>
  <c r="K55" i="13"/>
  <c r="O64" i="13"/>
  <c r="L64" i="13"/>
  <c r="N64" i="13"/>
  <c r="O69" i="13"/>
  <c r="K69" i="13"/>
  <c r="N69" i="13"/>
  <c r="M69" i="13"/>
  <c r="N71" i="13"/>
  <c r="L71" i="13"/>
  <c r="O13" i="13"/>
  <c r="L14" i="13"/>
  <c r="K15" i="13"/>
  <c r="O15" i="13"/>
  <c r="N20" i="13"/>
  <c r="K24" i="13"/>
  <c r="O24" i="13"/>
  <c r="M27" i="13"/>
  <c r="N29" i="13"/>
  <c r="K34" i="13"/>
  <c r="L35" i="13"/>
  <c r="K46" i="13"/>
  <c r="L52" i="13"/>
  <c r="M68" i="13"/>
  <c r="L68" i="13"/>
  <c r="O68" i="13"/>
  <c r="N68" i="13"/>
  <c r="K71" i="13"/>
  <c r="M73" i="13"/>
  <c r="L82" i="13"/>
  <c r="M82" i="13"/>
  <c r="K82" i="13"/>
  <c r="L89" i="13"/>
  <c r="K96" i="13"/>
  <c r="N96" i="13"/>
  <c r="O96" i="13"/>
  <c r="M96" i="13"/>
  <c r="L96" i="13"/>
  <c r="K101" i="13"/>
  <c r="N101" i="13"/>
  <c r="M101" i="13"/>
  <c r="O101" i="13"/>
  <c r="L101" i="13"/>
  <c r="N27" i="13"/>
  <c r="N18" i="13"/>
  <c r="N25" i="13"/>
  <c r="K29" i="13"/>
  <c r="O29" i="13"/>
  <c r="L32" i="13"/>
  <c r="K35" i="13"/>
  <c r="N55" i="13"/>
  <c r="K68" i="13"/>
  <c r="L69" i="13"/>
  <c r="M71" i="13"/>
  <c r="L80" i="13"/>
  <c r="N80" i="13"/>
  <c r="M80" i="13"/>
  <c r="N82" i="13"/>
  <c r="O94" i="13"/>
  <c r="N94" i="13"/>
  <c r="M94" i="13"/>
  <c r="L94" i="13"/>
  <c r="K94" i="13"/>
  <c r="M14" i="13"/>
  <c r="O16" i="13"/>
  <c r="N16" i="13"/>
  <c r="L26" i="13"/>
  <c r="K27" i="13"/>
  <c r="O27" i="13"/>
  <c r="L34" i="13"/>
  <c r="L42" i="13"/>
  <c r="M50" i="13"/>
  <c r="M54" i="13"/>
  <c r="O73" i="13"/>
  <c r="L102" i="13"/>
  <c r="O102" i="13"/>
  <c r="N102" i="13"/>
  <c r="L105" i="13"/>
  <c r="O105" i="13"/>
  <c r="N105" i="13"/>
  <c r="M105" i="13"/>
  <c r="K105" i="13"/>
  <c r="L13" i="13"/>
  <c r="N14" i="13"/>
  <c r="N23" i="13"/>
  <c r="L24" i="13"/>
  <c r="K25" i="13"/>
  <c r="O25" i="13"/>
  <c r="N30" i="13"/>
  <c r="K32" i="13"/>
  <c r="O36" i="13"/>
  <c r="N36" i="13"/>
  <c r="O39" i="13"/>
  <c r="M41" i="13"/>
  <c r="L46" i="13"/>
  <c r="N50" i="13"/>
  <c r="N54" i="13"/>
  <c r="O55" i="13"/>
  <c r="O71" i="13"/>
  <c r="K80" i="13"/>
  <c r="O82" i="13"/>
  <c r="K14" i="13"/>
  <c r="L15" i="13"/>
  <c r="K16" i="13"/>
  <c r="O21" i="13"/>
  <c r="N21" i="13"/>
  <c r="L31" i="13"/>
  <c r="N33" i="13"/>
  <c r="O33" i="13"/>
  <c r="K36" i="13"/>
  <c r="N41" i="13"/>
  <c r="O44" i="13"/>
  <c r="K44" i="13"/>
  <c r="M64" i="13"/>
  <c r="O67" i="13"/>
  <c r="K67" i="13"/>
  <c r="N67" i="13"/>
  <c r="M67" i="13"/>
  <c r="L95" i="13"/>
  <c r="O95" i="13"/>
  <c r="N95" i="13"/>
  <c r="M95" i="13"/>
  <c r="K102" i="13"/>
  <c r="O14" i="13"/>
  <c r="M17" i="13"/>
  <c r="N19" i="13"/>
  <c r="M26" i="13"/>
  <c r="N28" i="13"/>
  <c r="L29" i="13"/>
  <c r="K30" i="13"/>
  <c r="O30" i="13"/>
  <c r="K33" i="13"/>
  <c r="M34" i="13"/>
  <c r="O37" i="13"/>
  <c r="K39" i="13"/>
  <c r="O41" i="13"/>
  <c r="M42" i="13"/>
  <c r="O50" i="13"/>
  <c r="M52" i="13"/>
  <c r="M102" i="13"/>
  <c r="O99" i="13"/>
  <c r="K99" i="13"/>
  <c r="O104" i="13"/>
  <c r="N104" i="13"/>
  <c r="M104" i="13"/>
  <c r="L104" i="13"/>
  <c r="L99" i="13"/>
  <c r="K104" i="13"/>
  <c r="M47" i="13"/>
  <c r="K51" i="13"/>
  <c r="N51" i="13"/>
  <c r="O56" i="13"/>
  <c r="K56" i="13"/>
  <c r="N56" i="13"/>
  <c r="L57" i="13"/>
  <c r="O59" i="13"/>
  <c r="L59" i="13"/>
  <c r="N61" i="13"/>
  <c r="M61" i="13"/>
  <c r="L75" i="13"/>
  <c r="M77" i="13"/>
  <c r="L85" i="13"/>
  <c r="L92" i="13"/>
  <c r="N47" i="13"/>
  <c r="N49" i="13"/>
  <c r="O58" i="13"/>
  <c r="K58" i="13"/>
  <c r="L60" i="13"/>
  <c r="O60" i="13"/>
  <c r="K60" i="13"/>
  <c r="O84" i="13"/>
  <c r="N84" i="13"/>
  <c r="M84" i="13"/>
  <c r="K86" i="13"/>
  <c r="N86" i="13"/>
  <c r="K91" i="13"/>
  <c r="N91" i="13"/>
  <c r="M91" i="13"/>
  <c r="M99" i="13"/>
  <c r="N45" i="13"/>
  <c r="K57" i="13"/>
  <c r="K59" i="13"/>
  <c r="K75" i="13"/>
  <c r="N76" i="13"/>
  <c r="O76" i="13"/>
  <c r="K76" i="13"/>
  <c r="K77" i="13"/>
  <c r="K85" i="13"/>
  <c r="K92" i="13"/>
  <c r="N99" i="13"/>
  <c r="O109" i="13"/>
  <c r="N109" i="13"/>
  <c r="M109" i="13"/>
  <c r="L109" i="13"/>
  <c r="K106" i="13"/>
  <c r="N106" i="13"/>
  <c r="N65" i="13"/>
  <c r="O74" i="13"/>
  <c r="N74" i="13"/>
  <c r="L90" i="13"/>
  <c r="L100" i="13"/>
  <c r="K109" i="13"/>
  <c r="N63" i="13"/>
  <c r="N72" i="13"/>
  <c r="N81" i="13"/>
  <c r="O90" i="13"/>
  <c r="O100" i="13"/>
  <c r="K65" i="13"/>
  <c r="O65" i="13"/>
  <c r="N70" i="13"/>
  <c r="K74" i="13"/>
  <c r="O79" i="13"/>
  <c r="N79" i="13"/>
  <c r="K81" i="13"/>
  <c r="O81" i="13"/>
  <c r="O87" i="13"/>
  <c r="K90" i="13"/>
  <c r="O97" i="13"/>
  <c r="K100" i="13"/>
  <c r="O107" i="13"/>
  <c r="P99" i="1"/>
  <c r="Q99" i="1"/>
  <c r="K90" i="1"/>
  <c r="R90" i="1"/>
  <c r="L90" i="1"/>
  <c r="M90" i="1"/>
  <c r="L108" i="1"/>
  <c r="M108" i="1"/>
  <c r="N108" i="1"/>
  <c r="P104" i="1"/>
  <c r="Q104" i="1"/>
  <c r="L103" i="1"/>
  <c r="M103" i="1"/>
  <c r="N103" i="1"/>
  <c r="R108" i="1"/>
  <c r="R103" i="1"/>
  <c r="K80" i="1"/>
  <c r="M80" i="1"/>
  <c r="R80" i="1"/>
  <c r="L80" i="1"/>
  <c r="Q33" i="1"/>
  <c r="L33" i="1"/>
  <c r="M33" i="1"/>
  <c r="K33" i="1"/>
  <c r="N33" i="1"/>
  <c r="O33" i="1"/>
  <c r="P33" i="1"/>
  <c r="N91" i="1"/>
  <c r="P91" i="1"/>
  <c r="O91" i="1"/>
  <c r="L88" i="1"/>
  <c r="O88" i="1"/>
  <c r="M88" i="1"/>
  <c r="N88" i="1"/>
  <c r="L78" i="1"/>
  <c r="M78" i="1"/>
  <c r="O78" i="1"/>
  <c r="N78" i="1"/>
  <c r="K61" i="1"/>
  <c r="O61" i="1"/>
  <c r="P61" i="1"/>
  <c r="Q61" i="1"/>
  <c r="R61" i="1"/>
  <c r="R109" i="1"/>
  <c r="N81" i="1"/>
  <c r="O81" i="1"/>
  <c r="P81" i="1"/>
  <c r="Q53" i="1"/>
  <c r="N53" i="1"/>
  <c r="K53" i="1"/>
  <c r="L53" i="1"/>
  <c r="M53" i="1"/>
  <c r="O53" i="1"/>
  <c r="P53" i="1"/>
  <c r="N42" i="1"/>
  <c r="L42" i="1"/>
  <c r="P42" i="1"/>
  <c r="Q42" i="1"/>
  <c r="K42" i="1"/>
  <c r="Q108" i="1"/>
  <c r="O104" i="1"/>
  <c r="Q103" i="1"/>
  <c r="O99" i="1"/>
  <c r="O55" i="1"/>
  <c r="L55" i="1"/>
  <c r="M55" i="1"/>
  <c r="N55" i="1"/>
  <c r="P55" i="1"/>
  <c r="Q55" i="1"/>
  <c r="K46" i="1"/>
  <c r="O46" i="1"/>
  <c r="L46" i="1"/>
  <c r="M46" i="1"/>
  <c r="N46" i="1"/>
  <c r="Q46" i="1"/>
  <c r="L98" i="1"/>
  <c r="M98" i="1"/>
  <c r="N98" i="1"/>
  <c r="R98" i="1"/>
  <c r="P108" i="1"/>
  <c r="N99" i="1"/>
  <c r="P98" i="1"/>
  <c r="K95" i="1"/>
  <c r="R95" i="1"/>
  <c r="L95" i="1"/>
  <c r="M95" i="1"/>
  <c r="R99" i="1"/>
  <c r="L93" i="1"/>
  <c r="M93" i="1"/>
  <c r="N93" i="1"/>
  <c r="O93" i="1"/>
  <c r="P90" i="1"/>
  <c r="K85" i="1"/>
  <c r="M85" i="1"/>
  <c r="R85" i="1"/>
  <c r="L85" i="1"/>
  <c r="Q80" i="1"/>
  <c r="Q72" i="1"/>
  <c r="L72" i="1"/>
  <c r="M72" i="1"/>
  <c r="N72" i="1"/>
  <c r="N62" i="1"/>
  <c r="O62" i="1"/>
  <c r="L62" i="1"/>
  <c r="M62" i="1"/>
  <c r="P62" i="1"/>
  <c r="P109" i="1"/>
  <c r="Q109" i="1"/>
  <c r="R104" i="1"/>
  <c r="O109" i="1"/>
  <c r="N104" i="1"/>
  <c r="L109" i="1"/>
  <c r="O108" i="1"/>
  <c r="N106" i="1"/>
  <c r="O106" i="1"/>
  <c r="K105" i="1"/>
  <c r="R105" i="1"/>
  <c r="L105" i="1"/>
  <c r="L104" i="1"/>
  <c r="O103" i="1"/>
  <c r="N101" i="1"/>
  <c r="O101" i="1"/>
  <c r="K100" i="1"/>
  <c r="R100" i="1"/>
  <c r="L100" i="1"/>
  <c r="L99" i="1"/>
  <c r="O98" i="1"/>
  <c r="N96" i="1"/>
  <c r="O96" i="1"/>
  <c r="Q91" i="1"/>
  <c r="Q88" i="1"/>
  <c r="L83" i="1"/>
  <c r="M83" i="1"/>
  <c r="O83" i="1"/>
  <c r="N83" i="1"/>
  <c r="P80" i="1"/>
  <c r="Q78" i="1"/>
  <c r="N76" i="1"/>
  <c r="M76" i="1"/>
  <c r="O76" i="1"/>
  <c r="P76" i="1"/>
  <c r="N69" i="1"/>
  <c r="O69" i="1"/>
  <c r="P69" i="1"/>
  <c r="Q69" i="1"/>
  <c r="K69" i="1"/>
  <c r="R69" i="1"/>
  <c r="Q38" i="1"/>
  <c r="K38" i="1"/>
  <c r="R38" i="1"/>
  <c r="L38" i="1"/>
  <c r="M38" i="1"/>
  <c r="N38" i="1"/>
  <c r="O38" i="1"/>
  <c r="N109" i="1"/>
  <c r="M99" i="1"/>
  <c r="R93" i="1"/>
  <c r="M91" i="1"/>
  <c r="O90" i="1"/>
  <c r="P88" i="1"/>
  <c r="N86" i="1"/>
  <c r="O86" i="1"/>
  <c r="P86" i="1"/>
  <c r="Q81" i="1"/>
  <c r="P78" i="1"/>
  <c r="L74" i="1"/>
  <c r="M74" i="1"/>
  <c r="O74" i="1"/>
  <c r="N74" i="1"/>
  <c r="K65" i="1"/>
  <c r="L65" i="1"/>
  <c r="M65" i="1"/>
  <c r="N65" i="1"/>
  <c r="O65" i="1"/>
  <c r="Q65" i="1"/>
  <c r="L59" i="1"/>
  <c r="Q59" i="1"/>
  <c r="K59" i="1"/>
  <c r="N59" i="1"/>
  <c r="M59" i="1"/>
  <c r="O59" i="1"/>
  <c r="P59" i="1"/>
  <c r="Q43" i="1"/>
  <c r="L43" i="1"/>
  <c r="M43" i="1"/>
  <c r="N43" i="1"/>
  <c r="O43" i="1"/>
  <c r="P103" i="1"/>
  <c r="Q90" i="1"/>
  <c r="M109" i="1"/>
  <c r="M104" i="1"/>
  <c r="K109" i="1"/>
  <c r="K108" i="1"/>
  <c r="K104" i="1"/>
  <c r="K103" i="1"/>
  <c r="K99" i="1"/>
  <c r="K98" i="1"/>
  <c r="L91" i="1"/>
  <c r="N90" i="1"/>
  <c r="R83" i="1"/>
  <c r="M81" i="1"/>
  <c r="O80" i="1"/>
  <c r="R72" i="1"/>
  <c r="N61" i="1"/>
  <c r="R53" i="1"/>
  <c r="L49" i="1"/>
  <c r="M49" i="1"/>
  <c r="N49" i="1"/>
  <c r="O49" i="1"/>
  <c r="P49" i="1"/>
  <c r="R42" i="1"/>
  <c r="L19" i="1"/>
  <c r="N19" i="1"/>
  <c r="O19" i="1"/>
  <c r="M19" i="1"/>
  <c r="P19" i="1"/>
  <c r="Q19" i="1"/>
  <c r="R19" i="1"/>
  <c r="N37" i="1"/>
  <c r="O37" i="1"/>
  <c r="N32" i="1"/>
  <c r="P32" i="1"/>
  <c r="Q32" i="1"/>
  <c r="K31" i="1"/>
  <c r="L31" i="1"/>
  <c r="Q28" i="1"/>
  <c r="N28" i="1"/>
  <c r="O28" i="1"/>
  <c r="Q23" i="1"/>
  <c r="P23" i="1"/>
  <c r="N22" i="1"/>
  <c r="K22" i="1"/>
  <c r="R22" i="1"/>
  <c r="L21" i="1"/>
  <c r="Q58" i="1"/>
  <c r="L58" i="1"/>
  <c r="N52" i="1"/>
  <c r="R37" i="1"/>
  <c r="R32" i="1"/>
  <c r="R28" i="1"/>
  <c r="R23" i="1"/>
  <c r="K21" i="1"/>
  <c r="O21" i="1"/>
  <c r="N71" i="1"/>
  <c r="L64" i="1"/>
  <c r="Q52" i="1"/>
  <c r="K51" i="1"/>
  <c r="M51" i="1"/>
  <c r="Q48" i="1"/>
  <c r="O30" i="1"/>
  <c r="P30" i="1"/>
  <c r="N17" i="1"/>
  <c r="L17" i="1"/>
  <c r="M17" i="1"/>
  <c r="O17" i="1"/>
  <c r="R14" i="1"/>
  <c r="L14" i="1"/>
  <c r="M14" i="1"/>
  <c r="N14" i="1"/>
  <c r="O14" i="1"/>
  <c r="L73" i="1"/>
  <c r="P58" i="1"/>
  <c r="N57" i="1"/>
  <c r="P57" i="1"/>
  <c r="P52" i="1"/>
  <c r="R51" i="1"/>
  <c r="K41" i="1"/>
  <c r="P41" i="1"/>
  <c r="Q41" i="1"/>
  <c r="Q37" i="1"/>
  <c r="Q31" i="1"/>
  <c r="R30" i="1"/>
  <c r="P28" i="1"/>
  <c r="K26" i="1"/>
  <c r="M26" i="1"/>
  <c r="N26" i="1"/>
  <c r="O23" i="1"/>
  <c r="Q22" i="1"/>
  <c r="R21" i="1"/>
  <c r="Q94" i="1"/>
  <c r="Q89" i="1"/>
  <c r="Q84" i="1"/>
  <c r="Q79" i="1"/>
  <c r="K75" i="1"/>
  <c r="Q71" i="1"/>
  <c r="O67" i="1"/>
  <c r="N66" i="1"/>
  <c r="M60" i="1"/>
  <c r="N47" i="1"/>
  <c r="K47" i="1"/>
  <c r="R47" i="1"/>
  <c r="L40" i="1"/>
  <c r="P37" i="1"/>
  <c r="M35" i="1"/>
  <c r="N35" i="1"/>
  <c r="O32" i="1"/>
  <c r="P31" i="1"/>
  <c r="N23" i="1"/>
  <c r="P22" i="1"/>
  <c r="R17" i="1"/>
  <c r="O15" i="1"/>
  <c r="K15" i="1"/>
  <c r="L15" i="1"/>
  <c r="P94" i="1"/>
  <c r="P89" i="1"/>
  <c r="P84" i="1"/>
  <c r="P79" i="1"/>
  <c r="Q73" i="1"/>
  <c r="P71" i="1"/>
  <c r="L68" i="1"/>
  <c r="N67" i="1"/>
  <c r="Q64" i="1"/>
  <c r="Q63" i="1"/>
  <c r="K63" i="1"/>
  <c r="R63" i="1"/>
  <c r="O58" i="1"/>
  <c r="K56" i="1"/>
  <c r="O52" i="1"/>
  <c r="Q51" i="1"/>
  <c r="P48" i="1"/>
  <c r="L44" i="1"/>
  <c r="N44" i="1"/>
  <c r="R41" i="1"/>
  <c r="R40" i="1"/>
  <c r="M37" i="1"/>
  <c r="R35" i="1"/>
  <c r="M32" i="1"/>
  <c r="M28" i="1"/>
  <c r="R26" i="1"/>
  <c r="M23" i="1"/>
  <c r="Q21" i="1"/>
  <c r="Q75" i="1"/>
  <c r="P73" i="1"/>
  <c r="K70" i="1"/>
  <c r="M67" i="1"/>
  <c r="Q66" i="1"/>
  <c r="P64" i="1"/>
  <c r="N58" i="1"/>
  <c r="Q57" i="1"/>
  <c r="R56" i="1"/>
  <c r="M52" i="1"/>
  <c r="P51" i="1"/>
  <c r="Q50" i="1"/>
  <c r="O48" i="1"/>
  <c r="L39" i="1"/>
  <c r="P39" i="1"/>
  <c r="L37" i="1"/>
  <c r="L34" i="1"/>
  <c r="Q34" i="1"/>
  <c r="L32" i="1"/>
  <c r="O31" i="1"/>
  <c r="Q30" i="1"/>
  <c r="L28" i="1"/>
  <c r="Q25" i="1"/>
  <c r="L24" i="1"/>
  <c r="M24" i="1"/>
  <c r="L23" i="1"/>
  <c r="O22" i="1"/>
  <c r="P21" i="1"/>
  <c r="K36" i="1"/>
  <c r="N27" i="1"/>
  <c r="L54" i="1"/>
  <c r="L29" i="1"/>
  <c r="Q13" i="1"/>
  <c r="P18" i="5"/>
  <c r="P19" i="5"/>
  <c r="P20" i="5"/>
  <c r="P21" i="5"/>
  <c r="P22" i="5"/>
  <c r="P23" i="5"/>
  <c r="P24" i="5"/>
  <c r="P25" i="5"/>
  <c r="P26" i="5"/>
  <c r="P27" i="5"/>
  <c r="P28" i="5"/>
  <c r="P29" i="5"/>
  <c r="P30" i="5"/>
  <c r="P31" i="5"/>
  <c r="P32" i="5"/>
  <c r="P33" i="5"/>
  <c r="P34" i="5"/>
  <c r="P35" i="5"/>
  <c r="P36" i="5"/>
  <c r="P37" i="5"/>
  <c r="P38" i="5"/>
  <c r="P39" i="5"/>
  <c r="P40" i="5"/>
  <c r="P41" i="5"/>
  <c r="P42" i="5"/>
  <c r="P43" i="5"/>
  <c r="P44" i="5"/>
  <c r="P45" i="5"/>
  <c r="P46" i="5"/>
  <c r="P47" i="5"/>
  <c r="P48" i="5"/>
  <c r="P49" i="5"/>
  <c r="P50" i="5"/>
  <c r="P51" i="5"/>
  <c r="P52" i="5"/>
  <c r="P53" i="5"/>
  <c r="P54" i="5"/>
  <c r="P55" i="5"/>
  <c r="P56" i="5"/>
  <c r="P57" i="5"/>
  <c r="P58" i="5"/>
  <c r="P59" i="5"/>
  <c r="P60" i="5"/>
  <c r="P61" i="5"/>
  <c r="P62" i="5"/>
  <c r="P63" i="5"/>
  <c r="P64" i="5"/>
  <c r="P65" i="5"/>
  <c r="P66" i="5"/>
  <c r="P67" i="5"/>
  <c r="P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17" i="5"/>
  <c r="M16" i="5"/>
  <c r="M15" i="5"/>
  <c r="M14" i="5"/>
  <c r="M13" i="5"/>
  <c r="M12" i="5"/>
  <c r="M11" i="5"/>
  <c r="M10"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17" i="5"/>
  <c r="H16" i="5"/>
  <c r="H15" i="5"/>
  <c r="H14" i="5"/>
  <c r="H13" i="5"/>
  <c r="N79" i="7"/>
  <c r="I34" i="7"/>
  <c r="N31" i="7"/>
  <c r="A6" i="9"/>
  <c r="B6" i="9"/>
  <c r="C6" i="9" s="1"/>
  <c r="F6" i="9"/>
  <c r="G6" i="9"/>
  <c r="H6" i="9"/>
  <c r="A7" i="9"/>
  <c r="B7" i="9"/>
  <c r="C7" i="9" s="1"/>
  <c r="F7" i="9"/>
  <c r="G7" i="9"/>
  <c r="H7" i="9"/>
  <c r="A8" i="9"/>
  <c r="B8" i="9"/>
  <c r="C8" i="9" s="1"/>
  <c r="F8" i="9"/>
  <c r="G8" i="9"/>
  <c r="H8" i="9"/>
  <c r="A9" i="9"/>
  <c r="B9" i="9"/>
  <c r="C9" i="9" s="1"/>
  <c r="F9" i="9"/>
  <c r="G9" i="9"/>
  <c r="H9" i="9"/>
  <c r="A10" i="9"/>
  <c r="B10" i="9"/>
  <c r="C10" i="9" s="1"/>
  <c r="F10" i="9"/>
  <c r="G10" i="9"/>
  <c r="H10" i="9"/>
  <c r="A11" i="9"/>
  <c r="B11" i="9"/>
  <c r="C11" i="9" s="1"/>
  <c r="F11" i="9"/>
  <c r="G11" i="9"/>
  <c r="H11" i="9"/>
  <c r="A12" i="9"/>
  <c r="B12" i="9"/>
  <c r="C12" i="9" s="1"/>
  <c r="F12" i="9"/>
  <c r="G12" i="9"/>
  <c r="H12" i="9"/>
  <c r="A13" i="9"/>
  <c r="B13" i="9"/>
  <c r="C13" i="9" s="1"/>
  <c r="F13" i="9"/>
  <c r="G13" i="9"/>
  <c r="H13" i="9"/>
  <c r="A14" i="9"/>
  <c r="B14" i="9"/>
  <c r="C14" i="9" s="1"/>
  <c r="F14" i="9"/>
  <c r="G14" i="9"/>
  <c r="H14" i="9"/>
  <c r="A15" i="9"/>
  <c r="B15" i="9"/>
  <c r="C15" i="9" s="1"/>
  <c r="F15" i="9"/>
  <c r="G15" i="9"/>
  <c r="H15" i="9"/>
  <c r="A16" i="9"/>
  <c r="B16" i="9"/>
  <c r="C16" i="9" s="1"/>
  <c r="F16" i="9"/>
  <c r="G16" i="9"/>
  <c r="H16" i="9"/>
  <c r="A17" i="9"/>
  <c r="B17" i="9"/>
  <c r="C17" i="9" s="1"/>
  <c r="F17" i="9"/>
  <c r="G17" i="9"/>
  <c r="H17" i="9"/>
  <c r="A18" i="9"/>
  <c r="B18" i="9"/>
  <c r="C18" i="9" s="1"/>
  <c r="F18" i="9"/>
  <c r="G18" i="9"/>
  <c r="H18" i="9"/>
  <c r="A19" i="9"/>
  <c r="B19" i="9"/>
  <c r="C19" i="9" s="1"/>
  <c r="F19" i="9"/>
  <c r="G19" i="9"/>
  <c r="H19" i="9"/>
  <c r="A20" i="9"/>
  <c r="B20" i="9"/>
  <c r="C20" i="9" s="1"/>
  <c r="F20" i="9"/>
  <c r="G20" i="9"/>
  <c r="H20" i="9"/>
  <c r="A21" i="9"/>
  <c r="B21" i="9"/>
  <c r="C21" i="9" s="1"/>
  <c r="F21" i="9"/>
  <c r="G21" i="9"/>
  <c r="H21" i="9"/>
  <c r="A22" i="9"/>
  <c r="B22" i="9"/>
  <c r="C22" i="9" s="1"/>
  <c r="F22" i="9"/>
  <c r="G22" i="9"/>
  <c r="H22" i="9"/>
  <c r="A23" i="9"/>
  <c r="B23" i="9"/>
  <c r="C23" i="9" s="1"/>
  <c r="F23" i="9"/>
  <c r="G23" i="9"/>
  <c r="H23" i="9"/>
  <c r="A24" i="9"/>
  <c r="B24" i="9"/>
  <c r="C24" i="9" s="1"/>
  <c r="F24" i="9"/>
  <c r="G24" i="9"/>
  <c r="H24" i="9"/>
  <c r="A25" i="9"/>
  <c r="B25" i="9"/>
  <c r="C25" i="9" s="1"/>
  <c r="F25" i="9"/>
  <c r="G25" i="9"/>
  <c r="H25" i="9"/>
  <c r="A26" i="9"/>
  <c r="B26" i="9"/>
  <c r="C26" i="9" s="1"/>
  <c r="F26" i="9"/>
  <c r="G26" i="9"/>
  <c r="H26" i="9"/>
  <c r="A27" i="9"/>
  <c r="B27" i="9"/>
  <c r="C27" i="9" s="1"/>
  <c r="F27" i="9"/>
  <c r="G27" i="9"/>
  <c r="H27" i="9"/>
  <c r="A28" i="9"/>
  <c r="B28" i="9"/>
  <c r="C28" i="9" s="1"/>
  <c r="F28" i="9"/>
  <c r="G28" i="9"/>
  <c r="H28" i="9"/>
  <c r="A29" i="9"/>
  <c r="B29" i="9"/>
  <c r="C29" i="9" s="1"/>
  <c r="F29" i="9"/>
  <c r="G29" i="9"/>
  <c r="H29" i="9"/>
  <c r="A30" i="9"/>
  <c r="B30" i="9"/>
  <c r="C30" i="9" s="1"/>
  <c r="F30" i="9"/>
  <c r="G30" i="9"/>
  <c r="H30" i="9"/>
  <c r="A31" i="9"/>
  <c r="B31" i="9"/>
  <c r="C31" i="9" s="1"/>
  <c r="F31" i="9"/>
  <c r="G31" i="9"/>
  <c r="H31" i="9"/>
  <c r="A32" i="9"/>
  <c r="B32" i="9"/>
  <c r="C32" i="9" s="1"/>
  <c r="F32" i="9"/>
  <c r="G32" i="9"/>
  <c r="H32" i="9"/>
  <c r="A33" i="9"/>
  <c r="B33" i="9"/>
  <c r="C33" i="9" s="1"/>
  <c r="F33" i="9"/>
  <c r="G33" i="9"/>
  <c r="H33" i="9"/>
  <c r="A34" i="9"/>
  <c r="B34" i="9"/>
  <c r="C34" i="9" s="1"/>
  <c r="F34" i="9"/>
  <c r="G34" i="9"/>
  <c r="H34" i="9"/>
  <c r="A35" i="9"/>
  <c r="B35" i="9"/>
  <c r="C35" i="9" s="1"/>
  <c r="F35" i="9"/>
  <c r="G35" i="9"/>
  <c r="H35" i="9"/>
  <c r="A36" i="9"/>
  <c r="B36" i="9"/>
  <c r="C36" i="9" s="1"/>
  <c r="F36" i="9"/>
  <c r="G36" i="9"/>
  <c r="H36" i="9"/>
  <c r="A37" i="9"/>
  <c r="B37" i="9"/>
  <c r="C37" i="9" s="1"/>
  <c r="F37" i="9"/>
  <c r="G37" i="9"/>
  <c r="H37" i="9"/>
  <c r="A38" i="9"/>
  <c r="B38" i="9"/>
  <c r="C38" i="9" s="1"/>
  <c r="F38" i="9"/>
  <c r="G38" i="9"/>
  <c r="H38" i="9"/>
  <c r="A39" i="9"/>
  <c r="B39" i="9"/>
  <c r="C39" i="9" s="1"/>
  <c r="F39" i="9"/>
  <c r="G39" i="9"/>
  <c r="H39" i="9"/>
  <c r="A40" i="9"/>
  <c r="B40" i="9"/>
  <c r="C40" i="9" s="1"/>
  <c r="F40" i="9"/>
  <c r="G40" i="9"/>
  <c r="H40" i="9"/>
  <c r="A41" i="9"/>
  <c r="B41" i="9"/>
  <c r="C41" i="9" s="1"/>
  <c r="F41" i="9"/>
  <c r="G41" i="9"/>
  <c r="H41" i="9"/>
  <c r="A42" i="9"/>
  <c r="B42" i="9"/>
  <c r="C42" i="9" s="1"/>
  <c r="F42" i="9"/>
  <c r="G42" i="9"/>
  <c r="H42" i="9"/>
  <c r="A43" i="9"/>
  <c r="B43" i="9"/>
  <c r="C43" i="9" s="1"/>
  <c r="F43" i="9"/>
  <c r="G43" i="9"/>
  <c r="H43" i="9"/>
  <c r="A44" i="9"/>
  <c r="B44" i="9"/>
  <c r="C44" i="9" s="1"/>
  <c r="F44" i="9"/>
  <c r="G44" i="9"/>
  <c r="H44" i="9"/>
  <c r="A45" i="9"/>
  <c r="B45" i="9"/>
  <c r="C45" i="9" s="1"/>
  <c r="F45" i="9"/>
  <c r="G45" i="9"/>
  <c r="H45" i="9"/>
  <c r="A46" i="9"/>
  <c r="B46" i="9"/>
  <c r="C46" i="9" s="1"/>
  <c r="F46" i="9"/>
  <c r="G46" i="9"/>
  <c r="H46" i="9"/>
  <c r="A47" i="9"/>
  <c r="B47" i="9"/>
  <c r="C47" i="9" s="1"/>
  <c r="F47" i="9"/>
  <c r="G47" i="9"/>
  <c r="H47" i="9"/>
  <c r="A48" i="9"/>
  <c r="B48" i="9"/>
  <c r="C48" i="9" s="1"/>
  <c r="F48" i="9"/>
  <c r="G48" i="9"/>
  <c r="H48" i="9"/>
  <c r="A49" i="9"/>
  <c r="B49" i="9"/>
  <c r="C49" i="9" s="1"/>
  <c r="F49" i="9"/>
  <c r="G49" i="9"/>
  <c r="H49" i="9"/>
  <c r="A50" i="9"/>
  <c r="B50" i="9"/>
  <c r="C50" i="9" s="1"/>
  <c r="F50" i="9"/>
  <c r="G50" i="9"/>
  <c r="H50" i="9"/>
  <c r="A51" i="9"/>
  <c r="B51" i="9"/>
  <c r="C51" i="9" s="1"/>
  <c r="F51" i="9"/>
  <c r="G51" i="9"/>
  <c r="H51" i="9"/>
  <c r="A52" i="9"/>
  <c r="B52" i="9"/>
  <c r="C52" i="9" s="1"/>
  <c r="F52" i="9"/>
  <c r="G52" i="9"/>
  <c r="H52" i="9"/>
  <c r="A53" i="9"/>
  <c r="B53" i="9"/>
  <c r="C53" i="9" s="1"/>
  <c r="F53" i="9"/>
  <c r="G53" i="9"/>
  <c r="H53" i="9"/>
  <c r="A54" i="9"/>
  <c r="B54" i="9"/>
  <c r="C54" i="9" s="1"/>
  <c r="F54" i="9"/>
  <c r="G54" i="9"/>
  <c r="H54" i="9"/>
  <c r="A55" i="9"/>
  <c r="B55" i="9"/>
  <c r="C55" i="9" s="1"/>
  <c r="F55" i="9"/>
  <c r="G55" i="9"/>
  <c r="H55" i="9"/>
  <c r="A56" i="9"/>
  <c r="B56" i="9"/>
  <c r="C56" i="9" s="1"/>
  <c r="F56" i="9"/>
  <c r="G56" i="9"/>
  <c r="H56" i="9"/>
  <c r="A57" i="9"/>
  <c r="B57" i="9"/>
  <c r="C57" i="9" s="1"/>
  <c r="F57" i="9"/>
  <c r="G57" i="9"/>
  <c r="H57" i="9"/>
  <c r="A58" i="9"/>
  <c r="B58" i="9"/>
  <c r="C58" i="9" s="1"/>
  <c r="F58" i="9"/>
  <c r="G58" i="9"/>
  <c r="H58" i="9"/>
  <c r="A59" i="9"/>
  <c r="B59" i="9"/>
  <c r="C59" i="9" s="1"/>
  <c r="F59" i="9"/>
  <c r="G59" i="9"/>
  <c r="H59" i="9"/>
  <c r="A60" i="9"/>
  <c r="B60" i="9"/>
  <c r="C60" i="9" s="1"/>
  <c r="F60" i="9"/>
  <c r="G60" i="9"/>
  <c r="H60" i="9"/>
  <c r="A61" i="9"/>
  <c r="B61" i="9"/>
  <c r="C61" i="9" s="1"/>
  <c r="F61" i="9"/>
  <c r="G61" i="9"/>
  <c r="H61" i="9"/>
  <c r="A62" i="9"/>
  <c r="B62" i="9"/>
  <c r="C62" i="9" s="1"/>
  <c r="F62" i="9"/>
  <c r="G62" i="9"/>
  <c r="H62" i="9"/>
  <c r="A63" i="9"/>
  <c r="B63" i="9"/>
  <c r="C63" i="9" s="1"/>
  <c r="F63" i="9"/>
  <c r="G63" i="9"/>
  <c r="H63" i="9"/>
  <c r="A64" i="9"/>
  <c r="B64" i="9"/>
  <c r="C64" i="9" s="1"/>
  <c r="F64" i="9"/>
  <c r="G64" i="9"/>
  <c r="H64" i="9"/>
  <c r="A65" i="9"/>
  <c r="B65" i="9"/>
  <c r="C65" i="9" s="1"/>
  <c r="F65" i="9"/>
  <c r="G65" i="9"/>
  <c r="H65" i="9"/>
  <c r="A66" i="9"/>
  <c r="B66" i="9"/>
  <c r="C66" i="9" s="1"/>
  <c r="F66" i="9"/>
  <c r="G66" i="9"/>
  <c r="H66" i="9"/>
  <c r="A67" i="9"/>
  <c r="B67" i="9"/>
  <c r="C67" i="9" s="1"/>
  <c r="F67" i="9"/>
  <c r="G67" i="9"/>
  <c r="H67" i="9"/>
  <c r="A68" i="9"/>
  <c r="B68" i="9"/>
  <c r="C68" i="9" s="1"/>
  <c r="F68" i="9"/>
  <c r="G68" i="9"/>
  <c r="H68" i="9"/>
  <c r="A69" i="9"/>
  <c r="B69" i="9"/>
  <c r="C69" i="9" s="1"/>
  <c r="F69" i="9"/>
  <c r="G69" i="9"/>
  <c r="H69" i="9"/>
  <c r="A70" i="9"/>
  <c r="B70" i="9"/>
  <c r="C70" i="9" s="1"/>
  <c r="F70" i="9"/>
  <c r="G70" i="9"/>
  <c r="H70" i="9"/>
  <c r="A71" i="9"/>
  <c r="B71" i="9"/>
  <c r="C71" i="9" s="1"/>
  <c r="F71" i="9"/>
  <c r="G71" i="9"/>
  <c r="H71" i="9"/>
  <c r="A72" i="9"/>
  <c r="B72" i="9"/>
  <c r="C72" i="9" s="1"/>
  <c r="F72" i="9"/>
  <c r="G72" i="9"/>
  <c r="H72" i="9"/>
  <c r="A73" i="9"/>
  <c r="B73" i="9"/>
  <c r="C73" i="9" s="1"/>
  <c r="F73" i="9"/>
  <c r="G73" i="9"/>
  <c r="H73" i="9"/>
  <c r="A74" i="9"/>
  <c r="B74" i="9"/>
  <c r="C74" i="9" s="1"/>
  <c r="F74" i="9"/>
  <c r="G74" i="9"/>
  <c r="H74" i="9"/>
  <c r="A75" i="9"/>
  <c r="B75" i="9"/>
  <c r="C75" i="9" s="1"/>
  <c r="F75" i="9"/>
  <c r="G75" i="9"/>
  <c r="H75" i="9"/>
  <c r="A76" i="9"/>
  <c r="B76" i="9"/>
  <c r="C76" i="9" s="1"/>
  <c r="F76" i="9"/>
  <c r="G76" i="9"/>
  <c r="H76" i="9"/>
  <c r="A77" i="9"/>
  <c r="B77" i="9"/>
  <c r="C77" i="9" s="1"/>
  <c r="F77" i="9"/>
  <c r="G77" i="9"/>
  <c r="H77" i="9"/>
  <c r="A78" i="9"/>
  <c r="B78" i="9"/>
  <c r="C78" i="9" s="1"/>
  <c r="F78" i="9"/>
  <c r="G78" i="9"/>
  <c r="H78" i="9"/>
  <c r="A79" i="9"/>
  <c r="B79" i="9"/>
  <c r="C79" i="9" s="1"/>
  <c r="F79" i="9"/>
  <c r="G79" i="9"/>
  <c r="H79" i="9"/>
  <c r="A80" i="9"/>
  <c r="B80" i="9"/>
  <c r="C80" i="9" s="1"/>
  <c r="F80" i="9"/>
  <c r="G80" i="9"/>
  <c r="H80" i="9"/>
  <c r="A81" i="9"/>
  <c r="B81" i="9"/>
  <c r="C81" i="9" s="1"/>
  <c r="F81" i="9"/>
  <c r="G81" i="9"/>
  <c r="H81" i="9"/>
  <c r="A82" i="9"/>
  <c r="B82" i="9"/>
  <c r="C82" i="9" s="1"/>
  <c r="F82" i="9"/>
  <c r="G82" i="9"/>
  <c r="H82" i="9"/>
  <c r="A83" i="9"/>
  <c r="B83" i="9"/>
  <c r="C83" i="9" s="1"/>
  <c r="F83" i="9"/>
  <c r="G83" i="9"/>
  <c r="H83" i="9"/>
  <c r="A84" i="9"/>
  <c r="B84" i="9"/>
  <c r="C84" i="9" s="1"/>
  <c r="F84" i="9"/>
  <c r="G84" i="9"/>
  <c r="H84" i="9"/>
  <c r="A85" i="9"/>
  <c r="B85" i="9"/>
  <c r="C85" i="9" s="1"/>
  <c r="F85" i="9"/>
  <c r="G85" i="9"/>
  <c r="H85" i="9"/>
  <c r="A86" i="9"/>
  <c r="B86" i="9"/>
  <c r="C86" i="9" s="1"/>
  <c r="F86" i="9"/>
  <c r="G86" i="9"/>
  <c r="H86" i="9"/>
  <c r="A87" i="9"/>
  <c r="B87" i="9"/>
  <c r="C87" i="9" s="1"/>
  <c r="F87" i="9"/>
  <c r="G87" i="9"/>
  <c r="H87" i="9"/>
  <c r="A88" i="9"/>
  <c r="B88" i="9"/>
  <c r="C88" i="9" s="1"/>
  <c r="F88" i="9"/>
  <c r="G88" i="9"/>
  <c r="H88" i="9"/>
  <c r="A89" i="9"/>
  <c r="B89" i="9"/>
  <c r="C89" i="9" s="1"/>
  <c r="F89" i="9"/>
  <c r="G89" i="9"/>
  <c r="H89" i="9"/>
  <c r="A90" i="9"/>
  <c r="B90" i="9"/>
  <c r="C90" i="9" s="1"/>
  <c r="F90" i="9"/>
  <c r="G90" i="9"/>
  <c r="H90" i="9"/>
  <c r="A91" i="9"/>
  <c r="B91" i="9"/>
  <c r="E91" i="9" s="1"/>
  <c r="F91" i="9"/>
  <c r="G91" i="9"/>
  <c r="H91" i="9"/>
  <c r="A92" i="9"/>
  <c r="B92" i="9"/>
  <c r="E92" i="9" s="1"/>
  <c r="F92" i="9"/>
  <c r="G92" i="9"/>
  <c r="H92" i="9"/>
  <c r="A93" i="9"/>
  <c r="B93" i="9"/>
  <c r="D93" i="9" s="1"/>
  <c r="F93" i="9"/>
  <c r="G93" i="9"/>
  <c r="H93" i="9"/>
  <c r="A94" i="9"/>
  <c r="B94" i="9"/>
  <c r="C94" i="9" s="1"/>
  <c r="F94" i="9"/>
  <c r="G94" i="9"/>
  <c r="H94" i="9"/>
  <c r="A95" i="9"/>
  <c r="B95" i="9"/>
  <c r="D95" i="9" s="1"/>
  <c r="F95" i="9"/>
  <c r="G95" i="9"/>
  <c r="H95" i="9"/>
  <c r="A96" i="9"/>
  <c r="B96" i="9"/>
  <c r="D96" i="9" s="1"/>
  <c r="F96" i="9"/>
  <c r="G96" i="9"/>
  <c r="H96" i="9"/>
  <c r="A97" i="9"/>
  <c r="B97" i="9"/>
  <c r="E97" i="9" s="1"/>
  <c r="F97" i="9"/>
  <c r="G97" i="9"/>
  <c r="H97" i="9"/>
  <c r="A98" i="9"/>
  <c r="B98" i="9"/>
  <c r="D98" i="9" s="1"/>
  <c r="F98" i="9"/>
  <c r="G98" i="9"/>
  <c r="H98" i="9"/>
  <c r="A99" i="9"/>
  <c r="B99" i="9"/>
  <c r="C99" i="9" s="1"/>
  <c r="F99" i="9"/>
  <c r="G99" i="9"/>
  <c r="H99" i="9"/>
  <c r="A100" i="9"/>
  <c r="B100" i="9"/>
  <c r="D100" i="9" s="1"/>
  <c r="F100" i="9"/>
  <c r="G100" i="9"/>
  <c r="H100" i="9"/>
  <c r="A101" i="9"/>
  <c r="B101" i="9"/>
  <c r="C101" i="9" s="1"/>
  <c r="F101" i="9"/>
  <c r="G101" i="9"/>
  <c r="H101" i="9"/>
  <c r="C103" i="9"/>
  <c r="C105" i="9"/>
  <c r="C107" i="9"/>
  <c r="A5" i="9"/>
  <c r="B5" i="9"/>
  <c r="C5" i="9" s="1"/>
  <c r="F5" i="9"/>
  <c r="G5" i="9"/>
  <c r="H5" i="9"/>
  <c r="E42" i="9" l="1"/>
  <c r="E10" i="9"/>
  <c r="D81" i="9"/>
  <c r="E23" i="9"/>
  <c r="D99" i="9"/>
  <c r="C96" i="9"/>
  <c r="D23" i="9"/>
  <c r="D52" i="9"/>
  <c r="E78" i="9"/>
  <c r="E47" i="9"/>
  <c r="C93" i="9"/>
  <c r="E66" i="9"/>
  <c r="E31" i="9"/>
  <c r="C100" i="9"/>
  <c r="E85" i="9"/>
  <c r="D66" i="9"/>
  <c r="D27" i="9"/>
  <c r="D94" i="9"/>
  <c r="D73" i="9"/>
  <c r="E96" i="9"/>
  <c r="D36" i="9"/>
  <c r="E15" i="9"/>
  <c r="E75" i="9"/>
  <c r="E60" i="9"/>
  <c r="D47" i="9"/>
  <c r="E58" i="9"/>
  <c r="E84" i="9"/>
  <c r="D69" i="9"/>
  <c r="D54" i="9"/>
  <c r="E20" i="9"/>
  <c r="E99" i="9"/>
  <c r="D79" i="9"/>
  <c r="D67" i="9"/>
  <c r="D60" i="9"/>
  <c r="E53" i="9"/>
  <c r="E35" i="9"/>
  <c r="E26" i="9"/>
  <c r="D91" i="9"/>
  <c r="D84" i="9"/>
  <c r="D70" i="9"/>
  <c r="D58" i="9"/>
  <c r="D49" i="9"/>
  <c r="D42" i="9"/>
  <c r="D31" i="9"/>
  <c r="D15" i="9"/>
  <c r="E94" i="9"/>
  <c r="C91" i="9"/>
  <c r="D82" i="9"/>
  <c r="D63" i="9"/>
  <c r="D38" i="9"/>
  <c r="E29" i="9"/>
  <c r="D22" i="9"/>
  <c r="D13" i="9"/>
  <c r="D85" i="9"/>
  <c r="D75" i="9"/>
  <c r="D43" i="9"/>
  <c r="D20" i="9"/>
  <c r="C95" i="9"/>
  <c r="D78" i="9"/>
  <c r="C98" i="9"/>
  <c r="D76" i="9"/>
  <c r="E69" i="9"/>
  <c r="D57" i="9"/>
  <c r="E101" i="9"/>
  <c r="D8" i="9"/>
  <c r="D101" i="9"/>
  <c r="E87" i="9"/>
  <c r="E95" i="9"/>
  <c r="D87" i="9"/>
  <c r="E82" i="9"/>
  <c r="E67" i="9"/>
  <c r="E62" i="9"/>
  <c r="D45" i="9"/>
  <c r="E38" i="9"/>
  <c r="D33" i="9"/>
  <c r="D16" i="9"/>
  <c r="D34" i="9"/>
  <c r="D29" i="9"/>
  <c r="E22" i="9"/>
  <c r="E17" i="9"/>
  <c r="E51" i="9"/>
  <c r="E12" i="9"/>
  <c r="E100" i="9"/>
  <c r="E76" i="9"/>
  <c r="E71" i="9"/>
  <c r="D61" i="9"/>
  <c r="D51" i="9"/>
  <c r="E44" i="9"/>
  <c r="D12" i="9"/>
  <c r="D18" i="9"/>
  <c r="E13" i="9"/>
  <c r="D10" i="9"/>
  <c r="D97" i="9"/>
  <c r="D92" i="9"/>
  <c r="E86" i="9"/>
  <c r="E77" i="9"/>
  <c r="D71" i="9"/>
  <c r="E68" i="9"/>
  <c r="D62" i="9"/>
  <c r="E59" i="9"/>
  <c r="D53" i="9"/>
  <c r="E50" i="9"/>
  <c r="D44" i="9"/>
  <c r="D41" i="9"/>
  <c r="D35" i="9"/>
  <c r="D26" i="9"/>
  <c r="D17" i="9"/>
  <c r="E14" i="9"/>
  <c r="D7" i="9"/>
  <c r="E98" i="9"/>
  <c r="C97" i="9"/>
  <c r="E93" i="9"/>
  <c r="C92" i="9"/>
  <c r="D86" i="9"/>
  <c r="E83" i="9"/>
  <c r="D77" i="9"/>
  <c r="E74" i="9"/>
  <c r="D68" i="9"/>
  <c r="D65" i="9"/>
  <c r="D59" i="9"/>
  <c r="D50" i="9"/>
  <c r="E39" i="9"/>
  <c r="E30" i="9"/>
  <c r="E21" i="9"/>
  <c r="D14" i="9"/>
  <c r="E11" i="9"/>
  <c r="D89" i="9"/>
  <c r="D83" i="9"/>
  <c r="D74" i="9"/>
  <c r="E63" i="9"/>
  <c r="E54" i="9"/>
  <c r="E45" i="9"/>
  <c r="D39" i="9"/>
  <c r="E36" i="9"/>
  <c r="D30" i="9"/>
  <c r="E27" i="9"/>
  <c r="D21" i="9"/>
  <c r="E18" i="9"/>
  <c r="D11" i="9"/>
  <c r="E8" i="9"/>
  <c r="E90" i="9"/>
  <c r="E46" i="9"/>
  <c r="E28" i="9"/>
  <c r="E9" i="9"/>
  <c r="E55" i="9"/>
  <c r="E37" i="9"/>
  <c r="E19" i="9"/>
  <c r="D90" i="9"/>
  <c r="E79" i="9"/>
  <c r="E70" i="9"/>
  <c r="E61" i="9"/>
  <c r="D55" i="9"/>
  <c r="E52" i="9"/>
  <c r="D46" i="9"/>
  <c r="E43" i="9"/>
  <c r="D37" i="9"/>
  <c r="E34" i="9"/>
  <c r="D28" i="9"/>
  <c r="D25" i="9"/>
  <c r="D19" i="9"/>
  <c r="E16" i="9"/>
  <c r="D9" i="9"/>
  <c r="E6" i="9"/>
  <c r="D6" i="9"/>
  <c r="E7" i="9"/>
  <c r="E80" i="9"/>
  <c r="E72" i="9"/>
  <c r="E64" i="9"/>
  <c r="E56" i="9"/>
  <c r="E48" i="9"/>
  <c r="E40" i="9"/>
  <c r="E32" i="9"/>
  <c r="E24" i="9"/>
  <c r="E88" i="9"/>
  <c r="E89" i="9"/>
  <c r="D88" i="9"/>
  <c r="E81" i="9"/>
  <c r="D80" i="9"/>
  <c r="E73" i="9"/>
  <c r="D72" i="9"/>
  <c r="E65" i="9"/>
  <c r="D64" i="9"/>
  <c r="E57" i="9"/>
  <c r="D56" i="9"/>
  <c r="E49" i="9"/>
  <c r="D48" i="9"/>
  <c r="E41" i="9"/>
  <c r="D40" i="9"/>
  <c r="E33" i="9"/>
  <c r="D32" i="9"/>
  <c r="E25" i="9"/>
  <c r="D24" i="9"/>
  <c r="E5" i="9"/>
  <c r="D5" i="9"/>
  <c r="A103" i="9"/>
  <c r="B103" i="9"/>
  <c r="G103" i="9"/>
  <c r="H103" i="9"/>
  <c r="A104" i="9"/>
  <c r="B104" i="9"/>
  <c r="G104" i="9"/>
  <c r="H104" i="9"/>
  <c r="A105" i="9"/>
  <c r="B105" i="9"/>
  <c r="G105" i="9"/>
  <c r="H105" i="9"/>
  <c r="A106" i="9"/>
  <c r="B106" i="9"/>
  <c r="G106" i="9"/>
  <c r="H106" i="9"/>
  <c r="A107" i="9"/>
  <c r="B107" i="9"/>
  <c r="G107" i="9"/>
  <c r="H107" i="9"/>
  <c r="A108" i="9"/>
  <c r="B108" i="9"/>
  <c r="C108" i="9" s="1"/>
  <c r="G108" i="9"/>
  <c r="H108" i="9"/>
  <c r="H102" i="9"/>
  <c r="G102" i="9"/>
  <c r="B102" i="9"/>
  <c r="C102" i="9" s="1"/>
  <c r="A109" i="9"/>
  <c r="A110" i="9"/>
  <c r="A102" i="9"/>
  <c r="B109" i="9"/>
  <c r="E109" i="9" s="1"/>
  <c r="F109" i="9"/>
  <c r="G109" i="9"/>
  <c r="B110" i="9"/>
  <c r="C110" i="9" s="1"/>
  <c r="F110" i="9"/>
  <c r="G110" i="9"/>
  <c r="A111" i="9"/>
  <c r="B111" i="9"/>
  <c r="C111" i="9" s="1"/>
  <c r="F111" i="9"/>
  <c r="G111" i="9"/>
  <c r="A112" i="9"/>
  <c r="B112" i="9"/>
  <c r="E112" i="9" s="1"/>
  <c r="F112" i="9"/>
  <c r="G112" i="9"/>
  <c r="A113" i="9"/>
  <c r="B113" i="9"/>
  <c r="D113" i="9" s="1"/>
  <c r="F113" i="9"/>
  <c r="G113" i="9"/>
  <c r="A114" i="9"/>
  <c r="B114" i="9"/>
  <c r="D114" i="9" s="1"/>
  <c r="F114" i="9"/>
  <c r="G114" i="9"/>
  <c r="A115" i="9"/>
  <c r="B115" i="9"/>
  <c r="E115" i="9" s="1"/>
  <c r="F115" i="9"/>
  <c r="G115" i="9"/>
  <c r="H109" i="9"/>
  <c r="H110" i="9"/>
  <c r="H111" i="9"/>
  <c r="A3" i="9"/>
  <c r="B3" i="9"/>
  <c r="C3" i="9" s="1"/>
  <c r="F3" i="9"/>
  <c r="G3" i="9"/>
  <c r="H3" i="9"/>
  <c r="A4" i="9"/>
  <c r="B4" i="9"/>
  <c r="C4" i="9" s="1"/>
  <c r="F4" i="9"/>
  <c r="G4" i="9"/>
  <c r="H4" i="9"/>
  <c r="G2" i="9"/>
  <c r="A2" i="9"/>
  <c r="B2" i="9"/>
  <c r="D2" i="9" s="1"/>
  <c r="D102" i="9" l="1"/>
  <c r="D106" i="9"/>
  <c r="C106" i="9"/>
  <c r="E104" i="9"/>
  <c r="C104" i="9"/>
  <c r="E102" i="9"/>
  <c r="C113" i="9"/>
  <c r="D109" i="9"/>
  <c r="E113" i="9"/>
  <c r="E108" i="9"/>
  <c r="D108" i="9"/>
  <c r="E110" i="9"/>
  <c r="E105" i="9"/>
  <c r="C115" i="9"/>
  <c r="D112" i="9"/>
  <c r="C109" i="9"/>
  <c r="D105" i="9"/>
  <c r="C112" i="9"/>
  <c r="E103" i="9"/>
  <c r="D103" i="9"/>
  <c r="E107" i="9"/>
  <c r="D107" i="9"/>
  <c r="D104" i="9"/>
  <c r="E106" i="9"/>
  <c r="D115" i="9"/>
  <c r="C114" i="9"/>
  <c r="E111" i="9"/>
  <c r="D110" i="9"/>
  <c r="D111" i="9"/>
  <c r="E114" i="9"/>
  <c r="E4" i="9"/>
  <c r="E3" i="9"/>
  <c r="D4" i="9"/>
  <c r="D3" i="9"/>
  <c r="E2" i="9"/>
  <c r="F2" i="9" l="1"/>
  <c r="C2" i="9" l="1"/>
  <c r="H2" i="9"/>
  <c r="J20" i="5" l="1"/>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19" i="5"/>
  <c r="J18" i="5"/>
  <c r="J17" i="5"/>
  <c r="J16" i="5"/>
  <c r="J15" i="5"/>
  <c r="J14" i="5"/>
  <c r="J13" i="5"/>
  <c r="V141" i="5" l="1"/>
  <c r="V142" i="5"/>
  <c r="V143" i="5"/>
  <c r="V144" i="5"/>
  <c r="V145" i="5"/>
  <c r="V146" i="5"/>
  <c r="V147" i="5"/>
  <c r="V148" i="5"/>
  <c r="V149" i="5"/>
  <c r="V150" i="5"/>
  <c r="V151" i="5"/>
  <c r="V152" i="5"/>
  <c r="V153" i="5"/>
  <c r="V154" i="5"/>
  <c r="V155" i="5"/>
  <c r="V156" i="5"/>
  <c r="V157" i="5"/>
  <c r="V158" i="5"/>
  <c r="V159" i="5"/>
  <c r="V160" i="5"/>
  <c r="V161" i="5"/>
  <c r="V162" i="5"/>
  <c r="V163" i="5"/>
  <c r="V164" i="5"/>
  <c r="V165" i="5"/>
  <c r="V166" i="5"/>
  <c r="V167" i="5"/>
  <c r="V168" i="5"/>
  <c r="V169" i="5"/>
  <c r="V170" i="5"/>
  <c r="V171" i="5"/>
  <c r="V172" i="5"/>
  <c r="V173" i="5"/>
  <c r="V174" i="5"/>
  <c r="V175" i="5"/>
  <c r="V176" i="5"/>
  <c r="V177" i="5"/>
  <c r="V178" i="5"/>
  <c r="V179" i="5"/>
  <c r="V180" i="5"/>
  <c r="V181" i="5"/>
  <c r="V182" i="5"/>
  <c r="V183" i="5"/>
  <c r="V184" i="5"/>
  <c r="V185" i="5"/>
  <c r="V186" i="5"/>
  <c r="V187" i="5"/>
  <c r="V188" i="5"/>
  <c r="V189" i="5"/>
  <c r="V190" i="5"/>
  <c r="V191" i="5"/>
  <c r="V192" i="5"/>
  <c r="V193" i="5"/>
  <c r="V194" i="5"/>
  <c r="V195" i="5"/>
  <c r="V196" i="5"/>
  <c r="V197" i="5"/>
  <c r="V198" i="5"/>
  <c r="V199" i="5"/>
  <c r="V140" i="5"/>
  <c r="T199" i="5"/>
  <c r="T198" i="5"/>
  <c r="T197" i="5"/>
  <c r="T196" i="5"/>
  <c r="T195" i="5"/>
  <c r="T194" i="5"/>
  <c r="T193" i="5"/>
  <c r="T192" i="5"/>
  <c r="T191" i="5"/>
  <c r="T190" i="5"/>
  <c r="T189" i="5"/>
  <c r="T188" i="5"/>
  <c r="T187" i="5"/>
  <c r="T186" i="5"/>
  <c r="T185" i="5"/>
  <c r="T184" i="5"/>
  <c r="T183" i="5"/>
  <c r="T182" i="5"/>
  <c r="T181" i="5"/>
  <c r="T180" i="5"/>
  <c r="T179" i="5"/>
  <c r="T178" i="5"/>
  <c r="T177" i="5"/>
  <c r="T176" i="5"/>
  <c r="T175" i="5"/>
  <c r="T174" i="5"/>
  <c r="T173" i="5"/>
  <c r="T172" i="5"/>
  <c r="T171" i="5"/>
  <c r="T170" i="5"/>
  <c r="T169" i="5"/>
  <c r="T168" i="5"/>
  <c r="T167" i="5"/>
  <c r="T166" i="5"/>
  <c r="T165" i="5"/>
  <c r="T164" i="5"/>
  <c r="T163" i="5"/>
  <c r="T162" i="5"/>
  <c r="T161" i="5"/>
  <c r="T160" i="5"/>
  <c r="T159" i="5"/>
  <c r="T158" i="5"/>
  <c r="T157" i="5"/>
  <c r="T156" i="5"/>
  <c r="T155" i="5"/>
  <c r="T154" i="5"/>
  <c r="T153" i="5"/>
  <c r="T152" i="5"/>
  <c r="T151" i="5"/>
  <c r="T150" i="5"/>
  <c r="T149" i="5"/>
  <c r="T148" i="5"/>
  <c r="T147" i="5"/>
  <c r="T146" i="5"/>
  <c r="T145" i="5"/>
  <c r="T144" i="5"/>
  <c r="T143" i="5"/>
  <c r="T142" i="5"/>
  <c r="T141" i="5"/>
  <c r="T140" i="5"/>
  <c r="D135" i="5"/>
  <c r="D136" i="5" s="1"/>
  <c r="F136" i="5" s="1"/>
  <c r="F134" i="5"/>
  <c r="F135" i="5" l="1"/>
  <c r="D137" i="5"/>
  <c r="D138" i="5" l="1"/>
  <c r="F137" i="5"/>
  <c r="D139" i="5" l="1"/>
  <c r="F138" i="5"/>
  <c r="F139" i="5" l="1"/>
  <c r="D140" i="5"/>
  <c r="F140" i="5" l="1"/>
  <c r="D141" i="5"/>
  <c r="D142" i="5" l="1"/>
  <c r="F141" i="5"/>
  <c r="D143" i="5" l="1"/>
  <c r="F142" i="5"/>
  <c r="D144" i="5" l="1"/>
  <c r="F143" i="5"/>
  <c r="F144" i="5" l="1"/>
  <c r="D145" i="5"/>
  <c r="D146" i="5" l="1"/>
  <c r="F145" i="5"/>
  <c r="D147" i="5" l="1"/>
  <c r="F146" i="5"/>
  <c r="F147" i="5" l="1"/>
  <c r="D148" i="5"/>
  <c r="D149" i="5" l="1"/>
  <c r="F148" i="5"/>
  <c r="D150" i="5" l="1"/>
  <c r="F149" i="5"/>
  <c r="D151" i="5" l="1"/>
  <c r="F150" i="5"/>
  <c r="F151" i="5" l="1"/>
  <c r="D152" i="5"/>
  <c r="F152" i="5" l="1"/>
  <c r="D153" i="5"/>
  <c r="D154" i="5" l="1"/>
  <c r="F153" i="5"/>
  <c r="D155" i="5" l="1"/>
  <c r="F154" i="5"/>
  <c r="D156" i="5" l="1"/>
  <c r="F155" i="5"/>
  <c r="D157" i="5" l="1"/>
  <c r="F156" i="5"/>
  <c r="D158" i="5" l="1"/>
  <c r="F157" i="5"/>
  <c r="D159" i="5" l="1"/>
  <c r="F158" i="5"/>
  <c r="F159" i="5" l="1"/>
  <c r="D160" i="5"/>
  <c r="F160" i="5" l="1"/>
  <c r="D161" i="5"/>
  <c r="D162" i="5" l="1"/>
  <c r="F161" i="5"/>
  <c r="D163" i="5" l="1"/>
  <c r="F162" i="5"/>
  <c r="F163" i="5" l="1"/>
  <c r="D164" i="5"/>
  <c r="F164" i="5" l="1"/>
  <c r="D165" i="5"/>
  <c r="D166" i="5" l="1"/>
  <c r="F165" i="5"/>
  <c r="D167" i="5" l="1"/>
  <c r="F166" i="5"/>
  <c r="F167" i="5" l="1"/>
  <c r="D168" i="5"/>
  <c r="F168" i="5" l="1"/>
  <c r="D169" i="5"/>
  <c r="D170" i="5" l="1"/>
  <c r="F169" i="5"/>
  <c r="D171" i="5" l="1"/>
  <c r="F170" i="5"/>
  <c r="F171" i="5" l="1"/>
  <c r="D172" i="5"/>
  <c r="D173" i="5" l="1"/>
  <c r="F172" i="5"/>
  <c r="D174" i="5" l="1"/>
  <c r="F173" i="5"/>
  <c r="D175" i="5" l="1"/>
  <c r="F174" i="5"/>
  <c r="F175" i="5" l="1"/>
  <c r="D176" i="5"/>
  <c r="F176" i="5" l="1"/>
  <c r="D177" i="5"/>
  <c r="D178" i="5" l="1"/>
  <c r="F177" i="5"/>
  <c r="D179" i="5" l="1"/>
  <c r="F178" i="5"/>
  <c r="F179" i="5" l="1"/>
  <c r="D180" i="5"/>
  <c r="D181" i="5" l="1"/>
  <c r="F180" i="5"/>
  <c r="D182" i="5" l="1"/>
  <c r="F181" i="5"/>
  <c r="D183" i="5" l="1"/>
  <c r="F182" i="5"/>
  <c r="F183" i="5" l="1"/>
  <c r="D184" i="5"/>
  <c r="F184" i="5" l="1"/>
  <c r="D185" i="5"/>
  <c r="D186" i="5" l="1"/>
  <c r="F185" i="5"/>
  <c r="D187" i="5" l="1"/>
  <c r="F186" i="5"/>
  <c r="F187" i="5" l="1"/>
  <c r="D188" i="5"/>
  <c r="F188" i="5" l="1"/>
  <c r="D189" i="5"/>
  <c r="D190" i="5" l="1"/>
  <c r="F189" i="5"/>
  <c r="D191" i="5" l="1"/>
  <c r="F190" i="5"/>
  <c r="F191" i="5" l="1"/>
  <c r="D192" i="5"/>
  <c r="D193" i="5" l="1"/>
  <c r="F192" i="5"/>
  <c r="D194" i="5" l="1"/>
  <c r="F193" i="5"/>
  <c r="D195" i="5" l="1"/>
  <c r="F194" i="5"/>
  <c r="F195" i="5" l="1"/>
  <c r="D196" i="5"/>
  <c r="F196" i="5" l="1"/>
  <c r="D197" i="5"/>
  <c r="D198" i="5" l="1"/>
  <c r="F197" i="5"/>
  <c r="D199" i="5" l="1"/>
  <c r="F199" i="5" s="1"/>
  <c r="F198" i="5"/>
  <c r="V11" i="5" l="1"/>
  <c r="V12" i="5"/>
  <c r="V13" i="5"/>
  <c r="V14" i="5"/>
  <c r="V15" i="5"/>
  <c r="V16"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10"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19" i="5"/>
  <c r="T18" i="5"/>
  <c r="T17" i="5"/>
  <c r="T16" i="5"/>
  <c r="T15" i="5"/>
  <c r="T14" i="5"/>
  <c r="T13" i="5"/>
  <c r="S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10"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17"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19" i="5"/>
  <c r="L18" i="5"/>
  <c r="L17" i="5"/>
  <c r="L16" i="5"/>
  <c r="L15" i="5"/>
  <c r="L14" i="5"/>
  <c r="L13" i="5"/>
  <c r="L11" i="5"/>
  <c r="L12" i="5"/>
  <c r="L10"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17"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19" i="5"/>
  <c r="G18" i="5"/>
  <c r="G17" i="5"/>
  <c r="G16" i="5"/>
  <c r="G15" i="5"/>
  <c r="G14" i="5"/>
  <c r="G13" i="5"/>
  <c r="D49" i="3" l="1"/>
  <c r="F49" i="3" s="1"/>
  <c r="J10" i="1"/>
  <c r="D50" i="3"/>
  <c r="F50" i="3" s="1"/>
  <c r="H10" i="6"/>
  <c r="H10" i="1"/>
  <c r="D51" i="3" s="1" a="1"/>
  <c r="D51" i="3" s="1"/>
  <c r="B5" i="6"/>
  <c r="B4" i="6"/>
  <c r="F2" i="5"/>
  <c r="D3" i="5"/>
  <c r="F68" i="5"/>
  <c r="D69" i="5"/>
  <c r="D70" i="5" s="1"/>
  <c r="D71" i="5" s="1"/>
  <c r="F71" i="5" s="1"/>
  <c r="B5" i="1"/>
  <c r="B4" i="1"/>
  <c r="B5" i="3"/>
  <c r="B4" i="3"/>
  <c r="K10" i="6" l="1"/>
  <c r="J10" i="6"/>
  <c r="D72" i="5"/>
  <c r="D73" i="5" s="1"/>
  <c r="D74" i="5" s="1"/>
  <c r="D75" i="5" s="1"/>
  <c r="F70" i="5"/>
  <c r="F69" i="5"/>
  <c r="F51" i="3"/>
  <c r="F74" i="5"/>
  <c r="F3" i="5"/>
  <c r="D4" i="5"/>
  <c r="F73" i="5" l="1"/>
  <c r="F72" i="5"/>
  <c r="F52" i="3"/>
  <c r="F53" i="3" s="1"/>
  <c r="D5" i="5"/>
  <c r="F4" i="5"/>
  <c r="F75" i="5"/>
  <c r="D76" i="5"/>
  <c r="D77" i="5" l="1"/>
  <c r="F76" i="5"/>
  <c r="F5" i="5"/>
  <c r="D6" i="5"/>
  <c r="D7" i="5" l="1"/>
  <c r="F6" i="5"/>
  <c r="D78" i="5"/>
  <c r="F77" i="5"/>
  <c r="D79" i="5" l="1"/>
  <c r="F78" i="5"/>
  <c r="F7" i="5"/>
  <c r="D8" i="5"/>
  <c r="D9" i="5" l="1"/>
  <c r="F8" i="5"/>
  <c r="D80" i="5"/>
  <c r="F79" i="5"/>
  <c r="O10" i="13" l="1"/>
  <c r="I10" i="6"/>
  <c r="D81" i="5"/>
  <c r="F80" i="5"/>
  <c r="F9" i="5"/>
  <c r="D10" i="5"/>
  <c r="P10" i="1" l="1"/>
  <c r="L10" i="1"/>
  <c r="R10" i="1"/>
  <c r="O10" i="1"/>
  <c r="D11" i="5"/>
  <c r="F10" i="5"/>
  <c r="D82" i="5"/>
  <c r="F81" i="5"/>
  <c r="D83" i="5" l="1"/>
  <c r="F82" i="5"/>
  <c r="D12" i="5"/>
  <c r="F11" i="5"/>
  <c r="D13" i="5" l="1"/>
  <c r="F12" i="5"/>
  <c r="F83" i="5"/>
  <c r="D84" i="5"/>
  <c r="F13" i="5" l="1"/>
  <c r="D14" i="5"/>
  <c r="D85" i="5"/>
  <c r="F84" i="5"/>
  <c r="D86" i="5" l="1"/>
  <c r="F85" i="5"/>
  <c r="D15" i="5"/>
  <c r="F14" i="5"/>
  <c r="F15" i="5" l="1"/>
  <c r="D16" i="5"/>
  <c r="D87" i="5"/>
  <c r="F86" i="5"/>
  <c r="D88" i="5" l="1"/>
  <c r="F87" i="5"/>
  <c r="D17" i="5"/>
  <c r="F16" i="5"/>
  <c r="F17" i="5" l="1"/>
  <c r="D18" i="5"/>
  <c r="D89" i="5"/>
  <c r="F88" i="5"/>
  <c r="D19" i="5" l="1"/>
  <c r="F18" i="5"/>
  <c r="D90" i="5"/>
  <c r="F89" i="5"/>
  <c r="D91" i="5" l="1"/>
  <c r="F90" i="5"/>
  <c r="D20" i="5"/>
  <c r="F19" i="5"/>
  <c r="D21" i="5" l="1"/>
  <c r="F20" i="5"/>
  <c r="D92" i="5"/>
  <c r="F91" i="5"/>
  <c r="D93" i="5" l="1"/>
  <c r="F92" i="5"/>
  <c r="F21" i="5"/>
  <c r="D22" i="5"/>
  <c r="D23" i="5" l="1"/>
  <c r="F22" i="5"/>
  <c r="D94" i="5"/>
  <c r="F93" i="5"/>
  <c r="D95" i="5" l="1"/>
  <c r="F94" i="5"/>
  <c r="F23" i="5"/>
  <c r="D24" i="5"/>
  <c r="D25" i="5" l="1"/>
  <c r="F24" i="5"/>
  <c r="F95" i="5"/>
  <c r="D96" i="5"/>
  <c r="D97" i="5" l="1"/>
  <c r="F96" i="5"/>
  <c r="D26" i="5"/>
  <c r="F25" i="5"/>
  <c r="F26" i="5" l="1"/>
  <c r="D27" i="5"/>
  <c r="F97" i="5"/>
  <c r="D98" i="5"/>
  <c r="D99" i="5" l="1"/>
  <c r="F98" i="5"/>
  <c r="F27" i="5"/>
  <c r="D28" i="5"/>
  <c r="F28" i="5" l="1"/>
  <c r="D29" i="5"/>
  <c r="D100" i="5"/>
  <c r="F99" i="5"/>
  <c r="F29" i="5" l="1"/>
  <c r="D30" i="5"/>
  <c r="D101" i="5"/>
  <c r="F100" i="5"/>
  <c r="F30" i="5" l="1"/>
  <c r="D31" i="5"/>
  <c r="F101" i="5"/>
  <c r="D102" i="5"/>
  <c r="D103" i="5" l="1"/>
  <c r="F102" i="5"/>
  <c r="F31" i="5"/>
  <c r="D32" i="5"/>
  <c r="F32" i="5" l="1"/>
  <c r="D33" i="5"/>
  <c r="D104" i="5"/>
  <c r="F103" i="5"/>
  <c r="D34" i="5" l="1"/>
  <c r="F33" i="5"/>
  <c r="D105" i="5"/>
  <c r="F104" i="5"/>
  <c r="F105" i="5" l="1"/>
  <c r="D106" i="5"/>
  <c r="F34" i="5"/>
  <c r="D35" i="5"/>
  <c r="D36" i="5" l="1"/>
  <c r="F35" i="5"/>
  <c r="D107" i="5"/>
  <c r="F106" i="5"/>
  <c r="D108" i="5" l="1"/>
  <c r="F107" i="5"/>
  <c r="F36" i="5"/>
  <c r="D37" i="5"/>
  <c r="F37" i="5" l="1"/>
  <c r="D38" i="5"/>
  <c r="D109" i="5"/>
  <c r="F108" i="5"/>
  <c r="D39" i="5" l="1"/>
  <c r="F38" i="5"/>
  <c r="F109" i="5"/>
  <c r="D110" i="5"/>
  <c r="F110" i="5" l="1"/>
  <c r="D111" i="5"/>
  <c r="F39" i="5"/>
  <c r="D40" i="5"/>
  <c r="F40" i="5" l="1"/>
  <c r="D41" i="5"/>
  <c r="F111" i="5"/>
  <c r="D112" i="5"/>
  <c r="D113" i="5" l="1"/>
  <c r="F112" i="5"/>
  <c r="D42" i="5"/>
  <c r="F41" i="5"/>
  <c r="F42" i="5" l="1"/>
  <c r="D43" i="5"/>
  <c r="F113" i="5"/>
  <c r="D114" i="5"/>
  <c r="F43" i="5" l="1"/>
  <c r="D44" i="5"/>
  <c r="D115" i="5"/>
  <c r="F114" i="5"/>
  <c r="F44" i="5" l="1"/>
  <c r="D45" i="5"/>
  <c r="D116" i="5"/>
  <c r="F115" i="5"/>
  <c r="F45" i="5" l="1"/>
  <c r="D46" i="5"/>
  <c r="D117" i="5"/>
  <c r="F116" i="5"/>
  <c r="D47" i="5" l="1"/>
  <c r="F46" i="5"/>
  <c r="D118" i="5"/>
  <c r="F117" i="5"/>
  <c r="D119" i="5" l="1"/>
  <c r="F118" i="5"/>
  <c r="D48" i="5"/>
  <c r="F47" i="5"/>
  <c r="F48" i="5" l="1"/>
  <c r="D49" i="5"/>
  <c r="D120" i="5"/>
  <c r="F119" i="5"/>
  <c r="D50" i="5" l="1"/>
  <c r="F49" i="5"/>
  <c r="D121" i="5"/>
  <c r="F120" i="5"/>
  <c r="D122" i="5" l="1"/>
  <c r="F121" i="5"/>
  <c r="F50" i="5"/>
  <c r="D51" i="5"/>
  <c r="F51" i="5" l="1"/>
  <c r="D52" i="5"/>
  <c r="D123" i="5"/>
  <c r="F122" i="5"/>
  <c r="F52" i="5" l="1"/>
  <c r="D53" i="5"/>
  <c r="D124" i="5"/>
  <c r="F123" i="5"/>
  <c r="F53" i="5" l="1"/>
  <c r="D54" i="5"/>
  <c r="D125" i="5"/>
  <c r="F124" i="5"/>
  <c r="D55" i="5" l="1"/>
  <c r="F54" i="5"/>
  <c r="F125" i="5"/>
  <c r="D126" i="5"/>
  <c r="D127" i="5" l="1"/>
  <c r="F126" i="5"/>
  <c r="D56" i="5"/>
  <c r="F55" i="5"/>
  <c r="D57" i="5" l="1"/>
  <c r="F56" i="5"/>
  <c r="F127" i="5"/>
  <c r="D128" i="5"/>
  <c r="F128" i="5" l="1"/>
  <c r="D129" i="5"/>
  <c r="D58" i="5"/>
  <c r="F57" i="5"/>
  <c r="F129" i="5" l="1"/>
  <c r="D130" i="5"/>
  <c r="F58" i="5"/>
  <c r="D59" i="5"/>
  <c r="D60" i="5" l="1"/>
  <c r="F59" i="5"/>
  <c r="F130" i="5"/>
  <c r="D131" i="5"/>
  <c r="F131" i="5" l="1"/>
  <c r="D132" i="5"/>
  <c r="F60" i="5"/>
  <c r="D61" i="5"/>
  <c r="F61" i="5" l="1"/>
  <c r="D62" i="5"/>
  <c r="F132" i="5"/>
  <c r="D133" i="5"/>
  <c r="F133" i="5" s="1"/>
  <c r="K10" i="13" l="1"/>
  <c r="R11" i="1"/>
  <c r="N11" i="13"/>
  <c r="L11" i="1"/>
  <c r="O11" i="13"/>
  <c r="N10" i="1"/>
  <c r="L11" i="13"/>
  <c r="K10" i="1"/>
  <c r="K11" i="13"/>
  <c r="L10" i="13"/>
  <c r="M10" i="13"/>
  <c r="Q11" i="1"/>
  <c r="O11" i="1"/>
  <c r="M11" i="1"/>
  <c r="M10" i="1"/>
  <c r="K11" i="1"/>
  <c r="M11" i="13"/>
  <c r="N11" i="1"/>
  <c r="N10" i="13"/>
  <c r="Q10" i="1"/>
  <c r="P11" i="1"/>
  <c r="D63" i="5"/>
  <c r="F62" i="5"/>
  <c r="D64" i="5" l="1"/>
  <c r="F63" i="5"/>
  <c r="F64" i="5" l="1"/>
  <c r="D65" i="5"/>
  <c r="D66" i="5" l="1"/>
  <c r="F65" i="5"/>
  <c r="R12" i="1" l="1"/>
  <c r="P12" i="1"/>
  <c r="M12" i="13"/>
  <c r="F66" i="5"/>
  <c r="D67" i="5"/>
  <c r="F67" i="5" s="1"/>
  <c r="M12" i="1" s="1"/>
  <c r="L12" i="13" l="1"/>
  <c r="K12" i="13"/>
  <c r="K12" i="1"/>
  <c r="L12" i="1"/>
  <c r="Q12" i="1"/>
  <c r="O12" i="13"/>
  <c r="N12" i="1"/>
  <c r="O12" i="1"/>
  <c r="N12"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<sst xmlns="http://schemas.openxmlformats.org/spreadsheetml/2006/main" count="1113" uniqueCount="386">
  <si>
    <t>Name</t>
  </si>
  <si>
    <t>BG Number</t>
  </si>
  <si>
    <t>DoB</t>
  </si>
  <si>
    <t>NORTH OF ENGLAND TRAMPOLINE TECHNICAL COMMITTEE</t>
  </si>
  <si>
    <t>VENUE</t>
  </si>
  <si>
    <t>ORGANISER</t>
  </si>
  <si>
    <t>AGE GROUPS</t>
  </si>
  <si>
    <t>TRAMPOLINES</t>
  </si>
  <si>
    <t>ENTRIES TO</t>
  </si>
  <si>
    <t>Joanne Rear</t>
  </si>
  <si>
    <t>CLOSING DATE</t>
  </si>
  <si>
    <t>Clubs MUST have current British Gymnastics and NEGA membership.</t>
  </si>
  <si>
    <t>Club Name</t>
  </si>
  <si>
    <t>Date</t>
  </si>
  <si>
    <t>Contact</t>
  </si>
  <si>
    <t>Address</t>
  </si>
  <si>
    <t>Post Code</t>
  </si>
  <si>
    <t>In order that the competitors listed are eligible to compete in this event the following requirements must be met.</t>
  </si>
  <si>
    <t>The competitor:</t>
  </si>
  <si>
    <r>
      <t>i)</t>
    </r>
    <r>
      <rPr>
        <sz val="7"/>
        <color theme="1"/>
        <rFont val="Times New Roman"/>
        <family val="1"/>
      </rPr>
      <t xml:space="preserve">               </t>
    </r>
    <r>
      <rPr>
        <sz val="10"/>
        <color theme="1"/>
        <rFont val="Times New Roman"/>
        <family val="1"/>
      </rPr>
      <t>Hold current British Gymnastics membership.</t>
    </r>
  </si>
  <si>
    <r>
      <t>iii)</t>
    </r>
    <r>
      <rPr>
        <sz val="7"/>
        <color theme="1"/>
        <rFont val="Times New Roman"/>
        <family val="1"/>
      </rPr>
      <t xml:space="preserve">            </t>
    </r>
    <r>
      <rPr>
        <sz val="10"/>
        <color theme="1"/>
        <rFont val="Times New Roman"/>
        <family val="1"/>
      </rPr>
      <t>Have provided the required number of suitably qualified and experienced judges &amp; officials.</t>
    </r>
  </si>
  <si>
    <r>
      <t>iv)</t>
    </r>
    <r>
      <rPr>
        <sz val="7"/>
        <color theme="1"/>
        <rFont val="Times New Roman"/>
        <family val="1"/>
      </rPr>
      <t xml:space="preserve">             </t>
    </r>
    <r>
      <rPr>
        <sz val="10"/>
        <color theme="1"/>
        <rFont val="Times New Roman"/>
        <family val="1"/>
      </rPr>
      <t>Have included full payment in respect of the entries and judges/officials fines overleaf.</t>
    </r>
  </si>
  <si>
    <t>No responsibility will be accepted for loss or damage to property or persons.</t>
  </si>
  <si>
    <t>“When submitting entries for a British Gymnastics event the onus is on the club and coaches to ensure that the coaches attending to the participants are qualified to the level of the participants’ performance”. I can confirm that the above criteria will be adhered to.</t>
  </si>
  <si>
    <t>Name of Coach in attendance</t>
  </si>
  <si>
    <t>Coaching Level</t>
  </si>
  <si>
    <t>WARM UP</t>
  </si>
  <si>
    <t>COMPULSORY ROUTINES</t>
  </si>
  <si>
    <t>Entries will not be valid unless they have BG numbers and DoB. If these are not added until after the closing date the entry will be considered late.</t>
  </si>
  <si>
    <t>Telephone No</t>
  </si>
  <si>
    <t>E-mail</t>
  </si>
  <si>
    <t>Qualification</t>
  </si>
  <si>
    <t>Preferred Job</t>
  </si>
  <si>
    <t>Please note that qualified judges may be accepted in the place of officials however they may not be given a judging role.</t>
  </si>
  <si>
    <t>Payment</t>
  </si>
  <si>
    <t>Judges/officials missing</t>
  </si>
  <si>
    <t>Total</t>
  </si>
  <si>
    <r>
      <t>The club</t>
    </r>
    <r>
      <rPr>
        <sz val="11"/>
        <color theme="1"/>
        <rFont val="Times New Roman"/>
        <family val="1"/>
      </rPr>
      <t xml:space="preserve"> </t>
    </r>
    <r>
      <rPr>
        <b/>
        <sz val="11"/>
        <color theme="1"/>
        <rFont val="Times New Roman"/>
        <family val="1"/>
      </rPr>
      <t xml:space="preserve">must </t>
    </r>
    <r>
      <rPr>
        <sz val="11"/>
        <color theme="1"/>
        <rFont val="Times New Roman"/>
        <family val="1"/>
      </rPr>
      <t>:</t>
    </r>
  </si>
  <si>
    <r>
      <t>ii)</t>
    </r>
    <r>
      <rPr>
        <sz val="7"/>
        <color theme="1"/>
        <rFont val="Times New Roman"/>
        <family val="1"/>
      </rPr>
      <t xml:space="preserve">            </t>
    </r>
    <r>
      <rPr>
        <sz val="10"/>
        <color theme="1"/>
        <rFont val="Times New Roman"/>
        <family val="1"/>
      </rPr>
      <t>Must have a current BG Number.</t>
    </r>
  </si>
  <si>
    <r>
      <t>iii)</t>
    </r>
    <r>
      <rPr>
        <sz val="7"/>
        <color theme="1"/>
        <rFont val="Times New Roman"/>
        <family val="1"/>
      </rPr>
      <t xml:space="preserve">          </t>
    </r>
    <r>
      <rPr>
        <sz val="10"/>
        <color theme="1"/>
        <rFont val="Times New Roman"/>
        <family val="1"/>
      </rPr>
      <t>Must be eligible to compete at the grade entered.</t>
    </r>
  </si>
  <si>
    <t>i)         Must hold the appropriate level of British Gymnastics membership.</t>
  </si>
  <si>
    <r>
      <t>ii)</t>
    </r>
    <r>
      <rPr>
        <sz val="7"/>
        <color theme="1"/>
        <rFont val="Times New Roman"/>
        <family val="1"/>
      </rPr>
      <t xml:space="preserve">              </t>
    </r>
    <r>
      <rPr>
        <sz val="10"/>
        <color theme="1"/>
        <rFont val="Times New Roman"/>
        <family val="1"/>
      </rPr>
      <t>Hold current NEGA membership.</t>
    </r>
  </si>
  <si>
    <t>v)          Ensure a suitably qualified coach with current British Gymnastics membership is in attendance to take responsibility for the club’s competitors.</t>
  </si>
  <si>
    <t>BG No.</t>
  </si>
  <si>
    <t>The team manager is responsible for the behaviour of his/her club members.</t>
  </si>
  <si>
    <t>Team</t>
  </si>
  <si>
    <t>Northern Closed Championships &amp; Graded Games</t>
  </si>
  <si>
    <t>TRI</t>
  </si>
  <si>
    <t>Games</t>
  </si>
  <si>
    <t>Championships</t>
  </si>
  <si>
    <t>DMT</t>
  </si>
  <si>
    <t>TRS</t>
  </si>
  <si>
    <t>Senior</t>
  </si>
  <si>
    <t>Gender</t>
  </si>
  <si>
    <t>Category</t>
  </si>
  <si>
    <t>M</t>
  </si>
  <si>
    <t>F</t>
  </si>
  <si>
    <t>Date for age calculation</t>
  </si>
  <si>
    <t>Age</t>
  </si>
  <si>
    <t>Age &amp; Gender</t>
  </si>
  <si>
    <t>TRI Champs</t>
  </si>
  <si>
    <t>TRI Games</t>
  </si>
  <si>
    <t>DMT Champs</t>
  </si>
  <si>
    <t>DMT Games</t>
  </si>
  <si>
    <t>TRS Games</t>
  </si>
  <si>
    <t>Individual entries</t>
  </si>
  <si>
    <t>Synchro entries</t>
  </si>
  <si>
    <t>Teams</t>
  </si>
  <si>
    <t>Day</t>
  </si>
  <si>
    <t>Minimum age</t>
  </si>
  <si>
    <t>8 in the year of competition</t>
  </si>
  <si>
    <t>Difficulty limit</t>
  </si>
  <si>
    <t>no limit</t>
  </si>
  <si>
    <t>Specific rules</t>
  </si>
  <si>
    <t>Half Twist Jump</t>
  </si>
  <si>
    <t>Straddle Jump</t>
  </si>
  <si>
    <t>Half Twist to Feet</t>
  </si>
  <si>
    <t>Pike Jump</t>
  </si>
  <si>
    <t>Back Drop</t>
  </si>
  <si>
    <t>Tuck Jump</t>
  </si>
  <si>
    <t>Full Twist Jump</t>
  </si>
  <si>
    <t>Men's &amp; Ladies</t>
  </si>
  <si>
    <t>Seat Landing</t>
  </si>
  <si>
    <t>Piked Jump</t>
  </si>
  <si>
    <t>Back Landing</t>
  </si>
  <si>
    <t>Tucked Jump</t>
  </si>
  <si>
    <t>Option 1</t>
  </si>
  <si>
    <t>Option 2</t>
  </si>
  <si>
    <t>Front Somersault (T)</t>
  </si>
  <si>
    <t>Back Somersault (T)</t>
  </si>
  <si>
    <t>Barani (T)</t>
  </si>
  <si>
    <t>-</t>
  </si>
  <si>
    <t>1.3 per pass</t>
  </si>
  <si>
    <t>See 'Requirements' sheet</t>
  </si>
  <si>
    <t>Club official &amp; position</t>
  </si>
  <si>
    <t>Outstanding payments, including charges applied after submission of entry forms, will prevent participation in future competitions.</t>
  </si>
  <si>
    <t>Entries will only be accepted, by email, on this form, in Excel format.</t>
  </si>
  <si>
    <t>Disabilities</t>
  </si>
  <si>
    <t>At least one body landing</t>
  </si>
  <si>
    <t>competitions@nettc.org.uk</t>
  </si>
  <si>
    <t>DoB (dd/mm/yyyy)</t>
  </si>
  <si>
    <t xml:space="preserve">TRI Games Disability </t>
  </si>
  <si>
    <t xml:space="preserve">TRI Champs </t>
  </si>
  <si>
    <t xml:space="preserve">DMT Champs </t>
  </si>
  <si>
    <t xml:space="preserve">TRS Champs </t>
  </si>
  <si>
    <r>
      <t>Each pass must contain one element with a minimum of 360</t>
    </r>
    <r>
      <rPr>
        <vertAlign val="superscript"/>
        <sz val="12"/>
        <rFont val="Calibri"/>
        <family val="2"/>
        <scheme val="minor"/>
      </rPr>
      <t>O</t>
    </r>
    <r>
      <rPr>
        <sz val="12"/>
        <rFont val="Calibri"/>
        <family val="2"/>
        <scheme val="minor"/>
      </rPr>
      <t xml:space="preserve"> somersault roataion.</t>
    </r>
  </si>
  <si>
    <t>Back s/s (T)</t>
  </si>
  <si>
    <t>The routine consists of 10 different elements, only two elements allowed with less than 270° somersault rotation.</t>
  </si>
  <si>
    <t>Each element meeting the requirements below must be marked with an asterisk.
on the competition card.</t>
  </si>
  <si>
    <t>These requirements cannot be fulfilled by combining them into one element.</t>
  </si>
  <si>
    <t>One element landing on the front of the body.</t>
  </si>
  <si>
    <t>One element landing on the back of the body.</t>
  </si>
  <si>
    <t>13-14</t>
  </si>
  <si>
    <t>The routine consists of 10 different elements, only one element allowed with less than 270° somersault rotation.</t>
  </si>
  <si>
    <t>15-16</t>
  </si>
  <si>
    <t>17+</t>
  </si>
  <si>
    <r>
      <t>At least one twist of no less than 180</t>
    </r>
    <r>
      <rPr>
        <vertAlign val="superscript"/>
        <sz val="12"/>
        <rFont val="Calibri"/>
        <family val="2"/>
        <scheme val="minor"/>
      </rPr>
      <t>O</t>
    </r>
    <r>
      <rPr>
        <sz val="12"/>
        <rFont val="Calibri"/>
        <family val="2"/>
        <scheme val="minor"/>
      </rPr>
      <t xml:space="preserve"> twist rotation</t>
    </r>
  </si>
  <si>
    <t>One element to front or back.</t>
  </si>
  <si>
    <t>One double front or back somersault with or without twist.</t>
  </si>
  <si>
    <t>Mixed</t>
  </si>
  <si>
    <t>8-10</t>
  </si>
  <si>
    <t>11-12</t>
  </si>
  <si>
    <t>8-14</t>
  </si>
  <si>
    <t>15+</t>
  </si>
  <si>
    <t>6-7</t>
  </si>
  <si>
    <t>DIsabilities</t>
  </si>
  <si>
    <t>6-14</t>
  </si>
  <si>
    <t>One element with 360° somersault rotation and at least 360° of twist.</t>
  </si>
  <si>
    <t>One element from front or back – in combination with requirement No. 1.</t>
  </si>
  <si>
    <t>One element with a minimum of 540° twist and minimum of 360° somersault rotation.</t>
  </si>
  <si>
    <t>1/2 Twist Jump</t>
  </si>
  <si>
    <t>Front Somersault (P)</t>
  </si>
  <si>
    <t>The routine consists of 10 different elements, only five elements allowed with less than 270° somersault rotation.</t>
  </si>
  <si>
    <t>The routine consists of 10 different elements, only four elements allowed with less than 270° somersault rotation.</t>
  </si>
  <si>
    <t>No limit in any category.</t>
  </si>
  <si>
    <t>All NDP and FIG grades allowed.</t>
  </si>
  <si>
    <t>North of England Championships - Trampoline Requirements</t>
  </si>
  <si>
    <t>Two different passes.</t>
  </si>
  <si>
    <t>North of England Championships - DMT Requirements</t>
  </si>
  <si>
    <r>
      <t>Each element must contain at least 360</t>
    </r>
    <r>
      <rPr>
        <vertAlign val="superscript"/>
        <sz val="12"/>
        <rFont val="Calibri (Body)"/>
      </rPr>
      <t>O</t>
    </r>
    <r>
      <rPr>
        <sz val="12"/>
        <rFont val="Calibri"/>
        <family val="2"/>
        <scheme val="minor"/>
      </rPr>
      <t xml:space="preserve"> somersault rotation.</t>
    </r>
  </si>
  <si>
    <t>7-10</t>
  </si>
  <si>
    <t>All Trampolines have 6x6mm, 6x4mm, 5x4mm or 4x4mm Beds.</t>
  </si>
  <si>
    <t>All payments, including entries, changes and judging fines, will be requested by invoice following the competition, which must be paid before entering the region's next competition.</t>
  </si>
  <si>
    <t>RULES</t>
  </si>
  <si>
    <t>No final - two passes only.</t>
  </si>
  <si>
    <t>01642 988009</t>
  </si>
  <si>
    <t>TRI Intermediate</t>
  </si>
  <si>
    <t xml:space="preserve">TRI Intermediate Disability </t>
  </si>
  <si>
    <t>Club</t>
  </si>
  <si>
    <t>BG</t>
  </si>
  <si>
    <t>Discipline</t>
  </si>
  <si>
    <t>DMT Games 6-14 Boys</t>
  </si>
  <si>
    <t>E127</t>
  </si>
  <si>
    <t>TRIch</t>
  </si>
  <si>
    <t>E129</t>
  </si>
  <si>
    <t>E130</t>
  </si>
  <si>
    <t>E131</t>
  </si>
  <si>
    <t>E132</t>
  </si>
  <si>
    <t>E140</t>
  </si>
  <si>
    <t>TRIchD</t>
  </si>
  <si>
    <t>E137</t>
  </si>
  <si>
    <t>TRIchS</t>
  </si>
  <si>
    <t>E118</t>
  </si>
  <si>
    <t>TRIga</t>
  </si>
  <si>
    <t>E119</t>
  </si>
  <si>
    <t>E121</t>
  </si>
  <si>
    <t>E123</t>
  </si>
  <si>
    <t>E52</t>
  </si>
  <si>
    <t>E125</t>
  </si>
  <si>
    <t>E152</t>
  </si>
  <si>
    <t>TRIgaD</t>
  </si>
  <si>
    <t>E49</t>
  </si>
  <si>
    <t>TRIin</t>
  </si>
  <si>
    <t>E50</t>
  </si>
  <si>
    <t>E53</t>
  </si>
  <si>
    <t>E54</t>
  </si>
  <si>
    <t>E55</t>
  </si>
  <si>
    <t>E61</t>
  </si>
  <si>
    <t>TRIinD</t>
  </si>
  <si>
    <t>E128</t>
  </si>
  <si>
    <t>E133</t>
  </si>
  <si>
    <t>E134</t>
  </si>
  <si>
    <t>E135</t>
  </si>
  <si>
    <t>E136</t>
  </si>
  <si>
    <t>E139</t>
  </si>
  <si>
    <t>E138</t>
  </si>
  <si>
    <t>E117</t>
  </si>
  <si>
    <t>E120</t>
  </si>
  <si>
    <t>E122</t>
  </si>
  <si>
    <t>E124</t>
  </si>
  <si>
    <t>E51</t>
  </si>
  <si>
    <t>E126</t>
  </si>
  <si>
    <t>E151</t>
  </si>
  <si>
    <t>E56</t>
  </si>
  <si>
    <t>E57</t>
  </si>
  <si>
    <t>E58</t>
  </si>
  <si>
    <t>E59</t>
  </si>
  <si>
    <t>E60</t>
  </si>
  <si>
    <t>E62</t>
  </si>
  <si>
    <t>SYN</t>
  </si>
  <si>
    <t>E154</t>
  </si>
  <si>
    <t>TRSchS</t>
  </si>
  <si>
    <t>E153</t>
  </si>
  <si>
    <t>E156</t>
  </si>
  <si>
    <t>TRSga</t>
  </si>
  <si>
    <t>E157</t>
  </si>
  <si>
    <t>E159</t>
  </si>
  <si>
    <t>E161</t>
  </si>
  <si>
    <t>E163</t>
  </si>
  <si>
    <t>E166</t>
  </si>
  <si>
    <t>E142</t>
  </si>
  <si>
    <t>DMTch</t>
  </si>
  <si>
    <t>E144</t>
  </si>
  <si>
    <t>E47</t>
  </si>
  <si>
    <t>DMTchD</t>
  </si>
  <si>
    <t>E146</t>
  </si>
  <si>
    <t>DMTchS</t>
  </si>
  <si>
    <t>E147</t>
  </si>
  <si>
    <t>DMTga</t>
  </si>
  <si>
    <t>E149</t>
  </si>
  <si>
    <t>E141</t>
  </si>
  <si>
    <t>E143</t>
  </si>
  <si>
    <t>E48</t>
  </si>
  <si>
    <t>E145</t>
  </si>
  <si>
    <t>E148</t>
  </si>
  <si>
    <t>E150</t>
  </si>
  <si>
    <t>TRI Champs 8-10 Girls</t>
  </si>
  <si>
    <t>TRI Champs 11-12 Girls</t>
  </si>
  <si>
    <t>TRI Champs 13-14 Girls</t>
  </si>
  <si>
    <t>TRI Champs 15-16 Girls</t>
  </si>
  <si>
    <t>TRI Champs 17+ Girls</t>
  </si>
  <si>
    <t>TRI Champs Disability Girls</t>
  </si>
  <si>
    <t>TRI Games 6-7 Girls</t>
  </si>
  <si>
    <t>TRI Games 8-10 Girls</t>
  </si>
  <si>
    <t>TRI Games 11-12 Girls</t>
  </si>
  <si>
    <t>TRI Games 13-14 Girls</t>
  </si>
  <si>
    <t>TRI Games 15-16 Girls</t>
  </si>
  <si>
    <t>TRI Games 17+ Girls</t>
  </si>
  <si>
    <t>TRI Games Disability Girls</t>
  </si>
  <si>
    <t>TRI Intermediate 7-10 Girls</t>
  </si>
  <si>
    <t>TRI Intermediate 11-12 Girls</t>
  </si>
  <si>
    <t>TRI Intermediate 13-14 Girls</t>
  </si>
  <si>
    <t>TRI Intermediate 15-16 Girls</t>
  </si>
  <si>
    <t>TRI Intermediate 17+ Girls</t>
  </si>
  <si>
    <t>TRI Intermediate Disability Girls</t>
  </si>
  <si>
    <t>TRI Champs 8-10 Boys</t>
  </si>
  <si>
    <t>TRI Champs 11-12 Boys</t>
  </si>
  <si>
    <t>TRI Champs 13-14 Boys</t>
  </si>
  <si>
    <t>TRI Champs 15-16 Boys</t>
  </si>
  <si>
    <t>TRI Champs 17+ Boys</t>
  </si>
  <si>
    <t>TRI Champs Disability Boys</t>
  </si>
  <si>
    <t>TRI Games 6-7 Boys</t>
  </si>
  <si>
    <t>TRI Games 8-10 Boys</t>
  </si>
  <si>
    <t>TRI Games 11-12 Boys</t>
  </si>
  <si>
    <t>TRI Games 13-14 Boys</t>
  </si>
  <si>
    <t>TRI Games 15-16 Boys</t>
  </si>
  <si>
    <t>TRI Games 17+ Boys</t>
  </si>
  <si>
    <t>TRI Games Disability Boys</t>
  </si>
  <si>
    <t>TRI Intermediate 7-10 Boys</t>
  </si>
  <si>
    <t>TRI Intermediate 11-12 Boys</t>
  </si>
  <si>
    <t>TRI Intermediate 13-14 Boys</t>
  </si>
  <si>
    <t>TRI Intermediate 15-16 Boys</t>
  </si>
  <si>
    <t>TRI Intermediate 17+ Boys</t>
  </si>
  <si>
    <t>TRI Intermediate Disability Boys</t>
  </si>
  <si>
    <t>DMT Champs 8-14 Girls</t>
  </si>
  <si>
    <t>DMT Champs 15+ Girls</t>
  </si>
  <si>
    <t>DMT Champs Disability Girls</t>
  </si>
  <si>
    <t>DMT Games 6-14 Girls</t>
  </si>
  <si>
    <t>DMT Games 15+ Girls</t>
  </si>
  <si>
    <t>DMT Champs 8-14 Boys</t>
  </si>
  <si>
    <t>DMT Champs 15+ Boys</t>
  </si>
  <si>
    <t>DMT Champs Disability Boys</t>
  </si>
  <si>
    <t>DMT Games 15+ Boys</t>
  </si>
  <si>
    <t>Grade</t>
  </si>
  <si>
    <t>AgeGroup</t>
  </si>
  <si>
    <t>TRI Champs Ladies</t>
  </si>
  <si>
    <t>DMT Champs Mens</t>
  </si>
  <si>
    <t>DMT Champs Ladies</t>
  </si>
  <si>
    <t>TRS Games 17+</t>
  </si>
  <si>
    <t>TRS Games 15-16</t>
  </si>
  <si>
    <t>TRS Games 13-14</t>
  </si>
  <si>
    <t>TRS Games 11-12</t>
  </si>
  <si>
    <t>TRS Champs Ladies</t>
  </si>
  <si>
    <t>TRS Champs Mens</t>
  </si>
  <si>
    <t>TRS Games 6-7</t>
  </si>
  <si>
    <t>TRS Games 8-10</t>
  </si>
  <si>
    <t>TRI Champs Mens</t>
  </si>
  <si>
    <t>8+</t>
  </si>
  <si>
    <t>6+</t>
  </si>
  <si>
    <t>7+</t>
  </si>
  <si>
    <t>11-12, 13-14,
15-16, 17+</t>
  </si>
  <si>
    <t>Difficulty cap</t>
  </si>
  <si>
    <t>No final - first and second exercise only.</t>
  </si>
  <si>
    <t>8-10, 11-12, 13-14, 15+</t>
  </si>
  <si>
    <t>Two passes in Q1, one F1 pass and one F2 pass.</t>
  </si>
  <si>
    <t>Rules regarding repeats as per FIG code of points.</t>
  </si>
  <si>
    <t>Passes that do not meet requirements will receive a 2.0 penalty.</t>
  </si>
  <si>
    <t xml:space="preserve">All performers will compete two preliminary passes. The top 8 performers will compete F1. The top 4 performers will compete F2.	
		</t>
  </si>
  <si>
    <r>
      <t>At least one pass in each of the three phases of competition must contain an element with 720</t>
    </r>
    <r>
      <rPr>
        <vertAlign val="superscript"/>
        <sz val="12"/>
        <rFont val="Calibri (Body)"/>
      </rPr>
      <t>O</t>
    </r>
    <r>
      <rPr>
        <sz val="12"/>
        <rFont val="Calibri"/>
        <family val="2"/>
        <scheme val="minor"/>
      </rPr>
      <t xml:space="preserve"> somersault rotation or an element with 360</t>
    </r>
    <r>
      <rPr>
        <vertAlign val="superscript"/>
        <sz val="12"/>
        <rFont val="Calibri (Body)"/>
      </rPr>
      <t>O</t>
    </r>
    <r>
      <rPr>
        <sz val="12"/>
        <rFont val="Calibri"/>
        <family val="2"/>
        <scheme val="minor"/>
      </rPr>
      <t xml:space="preserve"> somersault and 360</t>
    </r>
    <r>
      <rPr>
        <vertAlign val="superscript"/>
        <sz val="12"/>
        <rFont val="Calibri (Body)"/>
      </rPr>
      <t>O</t>
    </r>
    <r>
      <rPr>
        <sz val="12"/>
        <rFont val="Calibri"/>
        <family val="2"/>
        <scheme val="minor"/>
      </rPr>
      <t xml:space="preserve"> twist.</t>
    </r>
  </si>
  <si>
    <t>All regional &amp; national grades allowed</t>
  </si>
  <si>
    <t>Skills must not be repeated anywhere on the DMT.
Repeat elements, or missing required elements, will result in a 2.0 penalty in addition to no difficulty being awarded for the repeat element.</t>
  </si>
  <si>
    <t>All performers will compete a first and second exercise. The top 8 performers in individual events will compete a final exercise from zero. This applies to TRI and TRS.</t>
  </si>
  <si>
    <t>The second routine must also consist of ten elements.</t>
  </si>
  <si>
    <t>Entry form</t>
  </si>
  <si>
    <t>ATTIRE</t>
  </si>
  <si>
    <t>In TRS competitors from different age categories may form a pair however must compete in the age category of the older competitor.</t>
  </si>
  <si>
    <r>
      <t>ENTRY FEES</t>
    </r>
    <r>
      <rPr>
        <b/>
        <sz val="11"/>
        <color theme="1"/>
        <rFont val="Calibri"/>
        <family val="2"/>
        <scheme val="minor"/>
      </rPr>
      <t xml:space="preserve"> </t>
    </r>
  </si>
  <si>
    <r>
      <t>OFFICIALS</t>
    </r>
    <r>
      <rPr>
        <b/>
        <sz val="11"/>
        <color theme="1"/>
        <rFont val="Calibri"/>
        <family val="2"/>
        <scheme val="minor"/>
      </rPr>
      <t xml:space="preserve"> </t>
    </r>
  </si>
  <si>
    <r>
      <t xml:space="preserve">Clubs are </t>
    </r>
    <r>
      <rPr>
        <u/>
        <sz val="11"/>
        <color theme="1"/>
        <rFont val="Calibri"/>
        <family val="2"/>
        <scheme val="minor"/>
      </rPr>
      <t>required</t>
    </r>
    <r>
      <rPr>
        <sz val="11"/>
        <color theme="1"/>
        <rFont val="Calibri"/>
        <family val="2"/>
        <scheme val="minor"/>
      </rPr>
      <t xml:space="preserve"> to submit insured, qualified Judges &amp; Officials. Failure to provide sufficient, appropriate judges and officials will result in a fine or entries being rejected. Officials may be nominated twice (once for each day of competition).</t>
    </r>
  </si>
  <si>
    <t>All categories will have a timed warm up. Following the timed warm up competitors will compete consecutively. One touch is included within the allocated time.</t>
  </si>
  <si>
    <t>Individuals: £10.00</t>
  </si>
  <si>
    <t>Teams: £10.00</t>
  </si>
  <si>
    <t>Late entries, if accepted (after closing date): £20.00</t>
  </si>
  <si>
    <t>Category change, if accepted (after closing date): £10.00 in addition to the original fee</t>
  </si>
  <si>
    <t>In order to enter a competition, individuals must have a BG number. At the time of entry, and date of competition, each competitor must have current British Gymnastics membership at the appropriate level. The club must also have current British Gymnastics membership and NEGA membership at the time of entry. If this is not in place prior to the closing date entries will be rejected and MAY be accepted as late entries.</t>
  </si>
  <si>
    <t>All competitors, coaches and officials must hold the appropriate level of British Gymnastics membership.</t>
  </si>
  <si>
    <t>CLUBS are responsible for ensuring that a suitably qualified coach is in attendance for each competitor. As per British Gymnastics' policy, only suitably qualified coaches may mat in a competition environment.</t>
  </si>
  <si>
    <t>2.5</t>
  </si>
  <si>
    <r>
      <t xml:space="preserve">Ten </t>
    </r>
    <r>
      <rPr>
        <b/>
        <sz val="12"/>
        <rFont val="Calibri"/>
        <family val="2"/>
        <scheme val="minor"/>
      </rPr>
      <t>different</t>
    </r>
    <r>
      <rPr>
        <sz val="12"/>
        <rFont val="Calibri"/>
        <family val="2"/>
        <scheme val="minor"/>
      </rPr>
      <t xml:space="preserve"> elements to include:</t>
    </r>
  </si>
  <si>
    <t>Disabilities (mixed gender)</t>
  </si>
  <si>
    <t>4.5</t>
  </si>
  <si>
    <t>Ten different elements with a routine difficulty not less than 2.0</t>
  </si>
  <si>
    <t>If there are 4 or fewer competitors there will be no F1.</t>
  </si>
  <si>
    <t>11-12 = 3.0</t>
  </si>
  <si>
    <t>13-14 = 4.0</t>
  </si>
  <si>
    <t>15-16 = 4.0</t>
  </si>
  <si>
    <t>17+ = 4.0</t>
  </si>
  <si>
    <t>Consett Leisure Centre, DH8 5HU</t>
  </si>
  <si>
    <t>6-7 (display)</t>
  </si>
  <si>
    <t>The age of an individual on 31st December 2024 determines their category</t>
  </si>
  <si>
    <t>Please note that the organisers, British Gymnastics, N.E.T.T.C., host club and host venue cannot be held responsible for loss of Property or accidental injury to anyone participating in this event, howsoever caused.</t>
  </si>
  <si>
    <t>Display</t>
  </si>
  <si>
    <t>TRI Display</t>
  </si>
  <si>
    <t xml:space="preserve">Age 6 &amp; 7 in the year of competition. Participants will perform two 10 bounce routines which will not be marked. All participants will be awarded a medal.				
				</t>
  </si>
  <si>
    <t>The minimum age in any competitive category is 8 in the year of competition. 6 and 7 year olds can perform in display.
BG community membership is required for display. BG Competitive membership is required for all competitive categories.
All individual competitors may only compete in one age group event plus the seniors event with the exception of disabilities categories. Eligible competitors may compete in a disabilites category in additon to or instead of a mainstream category.</t>
  </si>
  <si>
    <t>Cat 1 &amp; Cat 2 separate</t>
  </si>
  <si>
    <t>DMT Display</t>
  </si>
  <si>
    <t>TRI Entries</t>
  </si>
  <si>
    <t>DMT Entries</t>
  </si>
  <si>
    <t>TRS Entries</t>
  </si>
  <si>
    <t>TRS Display</t>
  </si>
  <si>
    <t xml:space="preserve">TRI Champs Disability - Cat 1 </t>
  </si>
  <si>
    <t xml:space="preserve">TRI Champs Disability - Cat 2 </t>
  </si>
  <si>
    <t xml:space="preserve">DMT Champs Disability - Cat 1 </t>
  </si>
  <si>
    <t xml:space="preserve">DMT Champs Disability - Cat 2 </t>
  </si>
  <si>
    <t>Age on 31/12/2024</t>
  </si>
  <si>
    <t>Column</t>
  </si>
  <si>
    <t>TRS Seniors</t>
  </si>
  <si>
    <t>&lt;Must be county or above</t>
  </si>
  <si>
    <t>Entries</t>
  </si>
  <si>
    <t>TRS pairs</t>
  </si>
  <si>
    <t>Competitors in category</t>
  </si>
  <si>
    <t>Judges</t>
  </si>
  <si>
    <t>Officials</t>
  </si>
  <si>
    <t>Judges required for Saturday</t>
  </si>
  <si>
    <t>Saturday</t>
  </si>
  <si>
    <t>Sunday</t>
  </si>
  <si>
    <t>Judges required for Sunday</t>
  </si>
  <si>
    <t>Officials required for Sunday</t>
  </si>
  <si>
    <t>Champs</t>
  </si>
  <si>
    <t>Officials required for Saturday</t>
  </si>
  <si>
    <t>Please note that as this is a two day event. The number of judges/officials required for Saturday is based on your infividual entries for TRI and DMT. The number of judges/officials required for Sunday is based on the number of TRI and DMT Championships entries you have, plus the number of TRS pairs.</t>
  </si>
  <si>
    <t>Competitors will compete two, 10 element, voluntary exercises, which may be the same, in the preliminiry round which will cumulatively determine rankings. Any complete routine must have a difficulty of not less than 3.5. Complete routines, in any phase of competition, with a difficulty below the minimum will receive a 2.0 penalty. No difficulty will be awarded for the first exercise.</t>
  </si>
  <si>
    <t>One element landing on the front or back of the body.</t>
  </si>
  <si>
    <t xml:space="preserve">Age 6 &amp; 7 in the year of competition. Participants will perform two passes which will not be marked. All participants will be awarded a medal.				
				</t>
  </si>
  <si>
    <r>
      <t xml:space="preserve">All rules will be as per FIG code of points unless otherwise stated.
</t>
    </r>
    <r>
      <rPr>
        <b/>
        <sz val="10"/>
        <color theme="1"/>
        <rFont val="Calibri"/>
        <family val="2"/>
        <scheme val="minor"/>
      </rPr>
      <t xml:space="preserve">Club trophy </t>
    </r>
    <r>
      <rPr>
        <sz val="10"/>
        <color theme="1"/>
        <rFont val="Calibri"/>
        <family val="2"/>
        <scheme val="minor"/>
      </rPr>
      <t xml:space="preserve">- All competitors in individual categories (seniors will be excluded) will be awarded points based on their position after the preliminary rounds (1st and 2nd routine for TRI and 1st and 2nd pass for DMT). 3 points will be awarded for first place, 2 points will be awarded for second place and 1 point will be awarded for third place. Should a competitior fail to meet requirements in the preliminary round they will be ineligible to receive points and they will be awarded to the next eligible competitor. In the event of a tie, after FIG tie break rules have been applied, the points will be awarded to all of the competitors in the joint position. The club with the most points gained from TRI categories will be awarded the club trampoline trophy. The club with the most poins from DMT categories will be awarded the club DMT trophy.
A competitor can only contribute points to the club trophy once for TRI and once for DMT. Where a competitor enteres a mainstream age group category as well as a disabilities category they will be awarded points for the highest position achieved. Any other points gained will be void and will not be reallocated to others in the category.
</t>
    </r>
    <r>
      <rPr>
        <b/>
        <sz val="10"/>
        <color theme="1"/>
        <rFont val="Calibri"/>
        <family val="2"/>
        <scheme val="minor"/>
      </rPr>
      <t xml:space="preserve">Tier of entry restrictions - </t>
    </r>
    <r>
      <rPr>
        <sz val="10"/>
        <color theme="1"/>
        <rFont val="Calibri"/>
        <family val="2"/>
        <scheme val="minor"/>
      </rPr>
      <t>In order to encourage competitors into the appropriate tier of competition, restrictions have been placed on eligibility. Where eligibility is restricted based on previous competition level this is determined by the most recent competitive season for that competitor. Where the competitor has not competed for more than a year they may request permission from the competition organiser to enter a lower level of competition. Mainstream and disabilities levels of competition are considered independantly of each other.</t>
    </r>
  </si>
  <si>
    <t>Regional 2 &amp; below only.
Anyone who has competed at any English Championships DMT event may not enter this category.
Anyone who has competed at any Leage 2 or above DMT event may not enter this category.
Anyone entering the Men's / Ladies category may not enter this category.</t>
  </si>
  <si>
    <t>8-14 &amp; 15+</t>
  </si>
  <si>
    <t>TRS Intermediate</t>
  </si>
  <si>
    <t>Saturday 29th November &amp; Sunday 30th November 2025</t>
  </si>
  <si>
    <t>Intermediate</t>
  </si>
  <si>
    <t>TRS (mixed)</t>
  </si>
  <si>
    <t>TRS pairs must compete in the age group of the eldest competitor. All games and intermediatesynchro is mixed gender. A competitor may only have a counting score in one synchronised age group pair and one synchronised senior pair. It is possible for a competitor to have multiple synchro entries however all but one must be a guest.</t>
  </si>
  <si>
    <t>Noon on Friday 31st October 2025</t>
  </si>
  <si>
    <t>Competitors attire must be as per FIG code of points.</t>
  </si>
  <si>
    <t>The competition will be conducted in accordance with the FIG code of points unless otherwise stated.</t>
  </si>
  <si>
    <t>General rules</t>
  </si>
  <si>
    <t>Rules will be as per FIG CoP unless otherwise stated.</t>
  </si>
  <si>
    <r>
      <rPr>
        <b/>
        <sz val="12"/>
        <rFont val="Calibri"/>
        <family val="2"/>
        <scheme val="minor"/>
      </rPr>
      <t xml:space="preserve">TRI </t>
    </r>
    <r>
      <rPr>
        <sz val="12"/>
        <rFont val="Calibri"/>
        <family val="2"/>
        <scheme val="minor"/>
      </rPr>
      <t>- Regional 2 and below only.
Anyone who has competed in English Championships at any level may not enter this category.
Anyone who has competed in any league competitions may not enter this category.
Competitors may not enter this category if also entering mens or ladies championships in the same discipline.</t>
    </r>
  </si>
  <si>
    <r>
      <rPr>
        <b/>
        <sz val="12"/>
        <rFont val="Calibri"/>
        <family val="2"/>
        <scheme val="minor"/>
      </rPr>
      <t>TRI</t>
    </r>
    <r>
      <rPr>
        <sz val="12"/>
        <rFont val="Calibri"/>
        <family val="2"/>
        <scheme val="minor"/>
      </rPr>
      <t xml:space="preserve"> - Regional 4 and below only.
Anyone who has competed Gold English Championships may not enter this category.
Anyone who has competed league 1 or super league may not enter this category.
Competitors may not enter this category if also entering mens or ladies championships in the same discipline.</t>
    </r>
  </si>
  <si>
    <t>Each element meeting the requirements below must be marked with an asterisk on the competition card.</t>
  </si>
  <si>
    <t>Competitors will compete two, 10 element, voluntary exercises in the preliminiry round. Competitors may choose to compete only one routine. Any complete routine must have a difficulty of not less than 6.8. Complete routines, in any phase of competition, with a difficulty below the minimum will receive a 2.0 penalty.</t>
  </si>
  <si>
    <t>Competitors will compete two voluntary exercises in the qualifying round. Competitors may choose to compete only one exercise. Any complete routine must have a difficulty of not less than 6.8. Complete routines with a difficulty of less than this will receive a 2.0 penalty. Positions in the qualifying round will be determined by the highest score of the two exercises.</t>
  </si>
  <si>
    <t>Competitors will compete two voluntary exercises in the qualifying round. Competitors may choose to compete only one exercise. Any complete routine must have a difficulty of not less than 5.3. Complete routines with a difficulty of less than this will receive a 2.0 penalty. Positions in the qualifying round will be determined by the highest score of the two exercises.</t>
  </si>
  <si>
    <r>
      <rPr>
        <b/>
        <sz val="12"/>
        <rFont val="Calibri"/>
        <family val="2"/>
        <scheme val="minor"/>
      </rPr>
      <t>TRS</t>
    </r>
    <r>
      <rPr>
        <sz val="12"/>
        <rFont val="Calibri"/>
        <family val="2"/>
        <scheme val="minor"/>
      </rPr>
      <t xml:space="preserve"> - No difficulty limit</t>
    </r>
  </si>
  <si>
    <r>
      <rPr>
        <b/>
        <sz val="12"/>
        <rFont val="Calibri"/>
        <family val="2"/>
        <scheme val="minor"/>
      </rPr>
      <t>TRS</t>
    </r>
    <r>
      <rPr>
        <sz val="12"/>
        <rFont val="Calibri"/>
        <family val="2"/>
        <scheme val="minor"/>
      </rPr>
      <t xml:space="preserve"> - Regional 4 and below only.
Anyone entering TRI championships may not enter this category.
Anyone entering mens or ladies synchro may not enter this caregory.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</si>
</sst>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quot;£&quot;#,##0.00"/>
    <numFmt numFmtId="166" formatCode="0.0"/>
  </numFmts>
  <fonts count="40">
    <font>
      <sz val="12"/>
      <color theme="1"/>
      <name val="Calibri"/>
      <family val="2"/>
      <scheme val="minor"/>
    </font>
    <font>
      <b/>
      <sz val="12"/>
      <color theme="1"/>
      <name val="Calibri"/>
      <family val="2"/>
      <scheme val="minor"/>
    </font>
    <font>
      <sz val="11"/>
      <color indexed="8"/>
      <name val="Calibri"/>
      <family val="2"/>
    </font>
    <font>
      <u/>
      <sz val="12"/>
      <color theme="10"/>
      <name val="Calibri"/>
      <family val="2"/>
      <scheme val="minor"/>
    </font>
    <font>
      <u/>
      <sz val="12"/>
      <color theme="11"/>
      <name val="Calibri"/>
      <family val="2"/>
      <scheme val="minor"/>
    </font>
    <font>
      <sz val="12"/>
      <color rgb="FF000000"/>
      <name val="Calibri"/>
      <family val="2"/>
      <scheme val="minor"/>
    </font>
    <font>
      <sz val="10"/>
      <color theme="1"/>
      <name val="Times New Roman"/>
      <family val="1"/>
    </font>
    <font>
      <b/>
      <sz val="10"/>
      <color theme="1"/>
      <name val="Times New Roman"/>
      <family val="1"/>
    </font>
    <font>
      <b/>
      <sz val="14"/>
      <color theme="1"/>
      <name val="Times New Roman"/>
      <family val="1"/>
    </font>
    <font>
      <b/>
      <sz val="9"/>
      <color theme="1"/>
      <name val="Times New Roman"/>
      <family val="1"/>
    </font>
    <font>
      <b/>
      <sz val="5"/>
      <color theme="1"/>
      <name val="Times New Roman"/>
      <family val="1"/>
    </font>
    <font>
      <b/>
      <sz val="8"/>
      <color theme="1"/>
      <name val="Times New Roman"/>
      <family val="1"/>
    </font>
    <font>
      <b/>
      <sz val="11"/>
      <color theme="1"/>
      <name val="Times New Roman"/>
      <family val="1"/>
    </font>
    <font>
      <sz val="12"/>
      <color theme="1"/>
      <name val="Times New Roman"/>
      <family val="1"/>
    </font>
    <font>
      <sz val="5"/>
      <color theme="1"/>
      <name val="Times New Roman"/>
      <family val="1"/>
    </font>
    <font>
      <sz val="11"/>
      <color theme="1"/>
      <name val="Times New Roman"/>
      <family val="1"/>
    </font>
    <font>
      <b/>
      <sz val="12"/>
      <color theme="1"/>
      <name val="Times New Roman"/>
      <family val="1"/>
    </font>
    <font>
      <sz val="7"/>
      <color theme="1"/>
      <name val="Times New Roman"/>
      <family val="1"/>
    </font>
    <font>
      <b/>
      <sz val="12"/>
      <color rgb="FF000000"/>
      <name val="Calibri"/>
      <family val="2"/>
      <scheme val="minor"/>
    </font>
    <font>
      <b/>
      <sz val="11"/>
      <color theme="1"/>
      <name val="Times New Roman"/>
      <family val="1"/>
    </font>
    <font>
      <sz val="11"/>
      <color theme="1"/>
      <name val="Times New Roman"/>
      <family val="1"/>
    </font>
    <font>
      <b/>
      <sz val="12"/>
      <name val="Calibri"/>
      <family val="2"/>
      <scheme val="minor"/>
    </font>
    <font>
      <sz val="12"/>
      <name val="Calibri"/>
      <family val="2"/>
      <scheme val="minor"/>
    </font>
    <font>
      <vertAlign val="superscript"/>
      <sz val="12"/>
      <name val="Calibri"/>
      <family val="2"/>
      <scheme val="minor"/>
    </font>
    <font>
      <vertAlign val="superscript"/>
      <sz val="12"/>
      <name val="Calibri (Body)"/>
    </font>
    <font>
      <b/>
      <sz val="10"/>
      <color theme="1"/>
      <name val="Calibri"/>
      <family val="2"/>
      <scheme val="minor"/>
    </font>
    <font>
      <b/>
      <sz val="14"/>
      <color theme="1"/>
      <name val="Calibri"/>
      <family val="2"/>
      <scheme val="minor"/>
    </font>
    <font>
      <b/>
      <sz val="9"/>
      <color theme="1"/>
      <name val="Calibri"/>
      <family val="2"/>
      <scheme val="minor"/>
    </font>
    <font>
      <b/>
      <sz val="5"/>
      <color theme="1"/>
      <name val="Calibri"/>
      <family val="2"/>
      <scheme val="minor"/>
    </font>
    <font>
      <b/>
      <sz val="8"/>
      <color theme="1"/>
      <name val="Calibri"/>
      <family val="2"/>
      <scheme val="minor"/>
    </font>
    <font>
      <b/>
      <i/>
      <sz val="11"/>
      <color theme="1"/>
      <name val="Calibri"/>
      <family val="2"/>
      <scheme val="minor"/>
    </font>
    <font>
      <b/>
      <sz val="11"/>
      <color theme="1"/>
      <name val="Calibri"/>
      <family val="2"/>
      <scheme val="minor"/>
    </font>
    <font>
      <sz val="6"/>
      <color theme="1"/>
      <name val="Calibri"/>
      <family val="2"/>
      <scheme val="minor"/>
    </font>
    <font>
      <b/>
      <sz val="6"/>
      <color theme="1"/>
      <name val="Calibri"/>
      <family val="2"/>
      <scheme val="minor"/>
    </font>
    <font>
      <sz val="5"/>
      <color theme="1"/>
      <name val="Calibri"/>
      <family val="2"/>
      <scheme val="minor"/>
    </font>
    <font>
      <b/>
      <i/>
      <u/>
      <sz val="11"/>
      <color theme="1"/>
      <name val="Calibri"/>
      <family val="2"/>
      <scheme val="minor"/>
    </font>
    <font>
      <b/>
      <sz val="9"/>
      <name val="Calibri"/>
      <family val="2"/>
      <scheme val="minor"/>
    </font>
    <font>
      <sz val="11"/>
      <color theme="1"/>
      <name val="Calibri"/>
      <family val="2"/>
      <scheme val="minor"/>
    </font>
    <font>
      <u/>
      <sz val="11"/>
      <color theme="1"/>
      <name val="Calibri"/>
      <family val="2"/>
      <scheme val="minor"/>
    </font>
    <font>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40">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indexed="22"/>
      </right>
      <top/>
      <bottom/>
      <diagonal/>
    </border>
    <border>
      <left/>
      <right/>
      <top/>
      <bottom style="thin">
        <color indexed="22"/>
      </bottom>
      <diagonal/>
    </border>
    <border>
      <left/>
      <right/>
      <top style="thin">
        <color indexed="22"/>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17">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cellStyleXfs>
  <cellXfs count="313">
    <xf numFmtId="0" fontId="0" fillId="0" borderId="0" xfId="0"/>
    <xf numFmtId="0" fontId="0" fillId="2" borderId="0" xfId="0" applyFill="1"/>
    <xf numFmtId="0" fontId="5" fillId="0" borderId="0" xfId="0" applyFont="1"/>
    <xf numFmtId="0" fontId="8" fillId="0" borderId="0" xfId="0" applyFont="1" applyAlignment="1">
      <alignment vertical="center"/>
    </xf>
    <xf numFmtId="0" fontId="7" fillId="0" borderId="0" xfId="0" applyFont="1" applyAlignment="1">
      <alignment horizontal="center" vertical="center" wrapText="1"/>
    </xf>
    <xf numFmtId="0" fontId="10" fillId="0" borderId="0" xfId="0" applyFont="1" applyAlignment="1">
      <alignment vertical="center"/>
    </xf>
    <xf numFmtId="0" fontId="0" fillId="0" borderId="2" xfId="0" applyBorder="1" applyProtection="1">
      <protection locked="0"/>
    </xf>
    <xf numFmtId="0" fontId="0" fillId="0" borderId="0" xfId="0" applyProtection="1">
      <protection locked="0"/>
    </xf>
    <xf numFmtId="0" fontId="8" fillId="0" borderId="0" xfId="0" applyFont="1" applyAlignment="1">
      <alignment horizontal="center" vertical="center"/>
    </xf>
    <xf numFmtId="0" fontId="0" fillId="0" borderId="2" xfId="0" applyBorder="1" applyAlignment="1" applyProtection="1">
      <alignment horizontal="center"/>
      <protection locked="0"/>
    </xf>
    <xf numFmtId="49" fontId="5" fillId="0" borderId="14" xfId="0" applyNumberFormat="1" applyFont="1" applyBorder="1" applyAlignment="1">
      <alignment horizontal="center"/>
    </xf>
    <xf numFmtId="49" fontId="5" fillId="0" borderId="15" xfId="0" applyNumberFormat="1" applyFont="1" applyBorder="1" applyAlignment="1">
      <alignment horizontal="center"/>
    </xf>
    <xf numFmtId="49" fontId="18" fillId="0" borderId="2" xfId="0" applyNumberFormat="1" applyFont="1" applyBorder="1" applyAlignment="1">
      <alignment horizontal="center"/>
    </xf>
    <xf numFmtId="14" fontId="0" fillId="0" borderId="0" xfId="0" applyNumberFormat="1"/>
    <xf numFmtId="0" fontId="0" fillId="0" borderId="0" xfId="0" applyAlignment="1">
      <alignment horizontal="center"/>
    </xf>
    <xf numFmtId="164" fontId="0" fillId="0" borderId="0" xfId="0" applyNumberFormat="1" applyProtection="1">
      <protection locked="0"/>
    </xf>
    <xf numFmtId="0" fontId="0" fillId="0" borderId="1" xfId="0" applyBorder="1" applyProtection="1">
      <protection locked="0"/>
    </xf>
    <xf numFmtId="164" fontId="0" fillId="0" borderId="1" xfId="0" applyNumberFormat="1" applyBorder="1" applyProtection="1">
      <protection locked="0"/>
    </xf>
    <xf numFmtId="0" fontId="0" fillId="0" borderId="16" xfId="0" applyBorder="1" applyProtection="1">
      <protection locked="0"/>
    </xf>
    <xf numFmtId="164" fontId="5" fillId="0" borderId="0" xfId="0" applyNumberFormat="1" applyFont="1" applyProtection="1">
      <protection locked="0"/>
    </xf>
    <xf numFmtId="0" fontId="2" fillId="0" borderId="0" xfId="0" applyFont="1" applyAlignment="1" applyProtection="1">
      <alignment wrapText="1"/>
      <protection locked="0"/>
    </xf>
    <xf numFmtId="164" fontId="2" fillId="0" borderId="0" xfId="0" applyNumberFormat="1" applyFont="1" applyAlignment="1" applyProtection="1">
      <alignment wrapText="1"/>
      <protection locked="0"/>
    </xf>
    <xf numFmtId="14" fontId="0" fillId="0" borderId="0" xfId="0" applyNumberFormat="1" applyProtection="1">
      <protection locked="0"/>
    </xf>
    <xf numFmtId="14" fontId="12" fillId="0" borderId="2" xfId="0" applyNumberFormat="1" applyFont="1" applyBorder="1" applyAlignment="1" applyProtection="1">
      <alignment vertical="center" wrapText="1"/>
      <protection locked="0"/>
    </xf>
    <xf numFmtId="14" fontId="5" fillId="0" borderId="0" xfId="0" applyNumberFormat="1" applyFont="1" applyProtection="1">
      <protection locked="0"/>
    </xf>
    <xf numFmtId="14" fontId="2" fillId="0" borderId="0" xfId="0" applyNumberFormat="1" applyFont="1" applyAlignment="1" applyProtection="1">
      <alignment wrapText="1"/>
      <protection locked="0"/>
    </xf>
    <xf numFmtId="49" fontId="0" fillId="0" borderId="0" xfId="0" applyNumberFormat="1" applyProtection="1">
      <protection locked="0"/>
    </xf>
    <xf numFmtId="49" fontId="0" fillId="0" borderId="16" xfId="0" applyNumberFormat="1" applyBorder="1" applyProtection="1">
      <protection locked="0"/>
    </xf>
    <xf numFmtId="49" fontId="2" fillId="0" borderId="0" xfId="0" applyNumberFormat="1" applyFont="1" applyAlignment="1" applyProtection="1">
      <alignment wrapText="1"/>
      <protection locked="0"/>
    </xf>
    <xf numFmtId="0" fontId="19" fillId="0" borderId="2" xfId="0" applyFont="1" applyBorder="1" applyAlignment="1" applyProtection="1">
      <alignment vertical="center" wrapText="1"/>
      <protection locked="0"/>
    </xf>
    <xf numFmtId="0" fontId="20" fillId="0" borderId="2" xfId="0" applyFont="1" applyBorder="1" applyAlignment="1" applyProtection="1">
      <alignment vertical="center" wrapText="1"/>
      <protection locked="0"/>
    </xf>
    <xf numFmtId="0" fontId="12" fillId="0" borderId="2" xfId="0" applyFont="1" applyBorder="1" applyAlignment="1" applyProtection="1">
      <alignment vertical="center" wrapText="1"/>
      <protection locked="0"/>
    </xf>
    <xf numFmtId="0" fontId="22" fillId="0" borderId="0" xfId="0" applyFont="1"/>
    <xf numFmtId="0" fontId="21" fillId="0" borderId="22" xfId="0" applyFont="1" applyBorder="1"/>
    <xf numFmtId="0" fontId="22" fillId="0" borderId="23" xfId="0" applyFont="1" applyBorder="1"/>
    <xf numFmtId="166" fontId="22" fillId="0" borderId="0" xfId="0" applyNumberFormat="1" applyFont="1"/>
    <xf numFmtId="0" fontId="22" fillId="0" borderId="22" xfId="0" applyFont="1" applyBorder="1"/>
    <xf numFmtId="0" fontId="21" fillId="0" borderId="0" xfId="0" applyFont="1"/>
    <xf numFmtId="0" fontId="21" fillId="0" borderId="22" xfId="0" applyFont="1" applyBorder="1" applyAlignment="1">
      <alignment horizontal="right"/>
    </xf>
    <xf numFmtId="0" fontId="22" fillId="0" borderId="24" xfId="0" applyFont="1" applyBorder="1"/>
    <xf numFmtId="0" fontId="22" fillId="0" borderId="0" xfId="0" applyFont="1" applyAlignment="1">
      <alignment horizontal="right" vertical="top"/>
    </xf>
    <xf numFmtId="0" fontId="22" fillId="0" borderId="25" xfId="0" applyFont="1" applyBorder="1"/>
    <xf numFmtId="0" fontId="22" fillId="0" borderId="26" xfId="0" applyFont="1" applyBorder="1"/>
    <xf numFmtId="0" fontId="21" fillId="0" borderId="0" xfId="0" applyFont="1" applyAlignment="1">
      <alignment horizontal="right" vertical="top"/>
    </xf>
    <xf numFmtId="0" fontId="22" fillId="0" borderId="0" xfId="0" applyFont="1" applyAlignment="1">
      <alignment vertical="top" wrapText="1"/>
    </xf>
    <xf numFmtId="0" fontId="22" fillId="0" borderId="19" xfId="0" applyFont="1" applyBorder="1"/>
    <xf numFmtId="0" fontId="22" fillId="0" borderId="20" xfId="0" applyFont="1" applyBorder="1"/>
    <xf numFmtId="0" fontId="22" fillId="0" borderId="21" xfId="0" applyFont="1" applyBorder="1"/>
    <xf numFmtId="0" fontId="22" fillId="0" borderId="23" xfId="0" applyFont="1" applyBorder="1" applyAlignment="1">
      <alignment vertical="top" wrapText="1"/>
    </xf>
    <xf numFmtId="0" fontId="22" fillId="0" borderId="0" xfId="0" applyFont="1" applyAlignment="1">
      <alignment wrapText="1"/>
    </xf>
    <xf numFmtId="0" fontId="22" fillId="0" borderId="23" xfId="0" applyFont="1" applyBorder="1" applyAlignment="1">
      <alignment wrapText="1"/>
    </xf>
    <xf numFmtId="0" fontId="22" fillId="0" borderId="25" xfId="0" applyFont="1" applyBorder="1" applyAlignment="1">
      <alignment vertical="top" wrapText="1"/>
    </xf>
    <xf numFmtId="0" fontId="22" fillId="0" borderId="26" xfId="0" applyFont="1" applyBorder="1" applyAlignment="1">
      <alignment vertical="top" wrapText="1"/>
    </xf>
    <xf numFmtId="0" fontId="22" fillId="0" borderId="22" xfId="0" applyFont="1" applyBorder="1" applyAlignment="1">
      <alignment horizontal="right"/>
    </xf>
    <xf numFmtId="0" fontId="0" fillId="0" borderId="31" xfId="0" applyBorder="1"/>
    <xf numFmtId="0" fontId="22" fillId="0" borderId="0" xfId="0" applyFont="1" applyAlignment="1">
      <alignment horizontal="left" wrapText="1"/>
    </xf>
    <xf numFmtId="0" fontId="22" fillId="0" borderId="23" xfId="0" applyFont="1" applyBorder="1" applyAlignment="1">
      <alignment horizontal="left" wrapText="1"/>
    </xf>
    <xf numFmtId="0" fontId="27" fillId="0" borderId="0" xfId="0" applyFont="1" applyAlignment="1">
      <alignment vertical="center" wrapText="1"/>
    </xf>
    <xf numFmtId="0" fontId="27" fillId="0" borderId="0" xfId="0" applyFont="1" applyAlignment="1">
      <alignment horizontal="center" vertical="center" wrapText="1"/>
    </xf>
    <xf numFmtId="0" fontId="27" fillId="0" borderId="0" xfId="0" applyFont="1" applyAlignment="1">
      <alignment horizontal="right" vertical="center" wrapText="1"/>
    </xf>
    <xf numFmtId="0" fontId="28" fillId="0" borderId="0" xfId="0" applyFont="1" applyAlignment="1">
      <alignment vertical="center"/>
    </xf>
    <xf numFmtId="0" fontId="29" fillId="0" borderId="0" xfId="0" applyFont="1" applyAlignment="1">
      <alignment horizontal="left" vertical="center" indent="9"/>
    </xf>
    <xf numFmtId="0" fontId="30" fillId="0" borderId="2" xfId="0" applyFont="1" applyBorder="1" applyAlignment="1">
      <alignment horizontal="center" vertical="center" wrapText="1"/>
    </xf>
    <xf numFmtId="0" fontId="30" fillId="0" borderId="0" xfId="0" applyFont="1" applyAlignment="1">
      <alignment vertical="center" wrapText="1"/>
    </xf>
    <xf numFmtId="0" fontId="31" fillId="0" borderId="0" xfId="0" applyFont="1" applyAlignment="1">
      <alignment horizontal="center" vertical="center" wrapText="1"/>
    </xf>
    <xf numFmtId="0" fontId="32" fillId="0" borderId="0" xfId="0" applyFont="1" applyAlignment="1">
      <alignment vertical="center"/>
    </xf>
    <xf numFmtId="0" fontId="33" fillId="0" borderId="0" xfId="0" applyFont="1" applyAlignment="1">
      <alignment horizontal="left" vertical="center"/>
    </xf>
    <xf numFmtId="0" fontId="30" fillId="0" borderId="2" xfId="0" applyFont="1" applyBorder="1" applyAlignment="1">
      <alignment horizontal="left" vertical="center" wrapText="1"/>
    </xf>
    <xf numFmtId="0" fontId="34" fillId="0" borderId="0" xfId="0" applyFont="1" applyAlignment="1">
      <alignment horizontal="left" vertical="center"/>
    </xf>
    <xf numFmtId="0" fontId="30" fillId="0" borderId="0" xfId="0" applyFont="1" applyAlignment="1">
      <alignment horizontal="left" vertical="center" wrapText="1"/>
    </xf>
    <xf numFmtId="0" fontId="31" fillId="0" borderId="0" xfId="0" applyFont="1" applyAlignment="1">
      <alignment vertical="center" wrapText="1"/>
    </xf>
    <xf numFmtId="0" fontId="34" fillId="0" borderId="0" xfId="0" applyFont="1" applyAlignment="1">
      <alignment vertical="center"/>
    </xf>
    <xf numFmtId="0" fontId="30" fillId="0" borderId="2" xfId="0" applyFont="1" applyBorder="1" applyAlignment="1">
      <alignment vertical="center" wrapText="1"/>
    </xf>
    <xf numFmtId="0" fontId="35" fillId="0" borderId="0" xfId="0" applyFont="1" applyAlignment="1">
      <alignment vertical="center" wrapText="1"/>
    </xf>
    <xf numFmtId="0" fontId="25" fillId="0" borderId="0" xfId="0" applyFont="1" applyAlignment="1">
      <alignment vertical="center" wrapText="1"/>
    </xf>
    <xf numFmtId="0" fontId="36" fillId="0" borderId="6" xfId="0" applyFont="1" applyBorder="1" applyAlignment="1">
      <alignment vertical="center" wrapText="1"/>
    </xf>
    <xf numFmtId="0" fontId="39" fillId="0" borderId="0" xfId="0" applyFont="1" applyAlignment="1">
      <alignment vertical="center" wrapText="1"/>
    </xf>
    <xf numFmtId="0" fontId="25" fillId="0" borderId="3" xfId="0" applyFont="1" applyBorder="1" applyAlignment="1">
      <alignment vertical="center" wrapText="1"/>
    </xf>
    <xf numFmtId="0" fontId="22" fillId="0" borderId="0" xfId="0" applyFont="1" applyAlignment="1">
      <alignment vertical="center"/>
    </xf>
    <xf numFmtId="0" fontId="37" fillId="0" borderId="0" xfId="0" applyFont="1" applyAlignment="1">
      <alignment horizontal="justify" vertical="center"/>
    </xf>
    <xf numFmtId="0" fontId="0" fillId="0" borderId="3" xfId="0" applyBorder="1" applyAlignment="1" applyProtection="1">
      <alignment horizontal="center"/>
      <protection locked="0"/>
    </xf>
    <xf numFmtId="49" fontId="5" fillId="3" borderId="14" xfId="0" applyNumberFormat="1" applyFont="1" applyFill="1" applyBorder="1" applyAlignment="1">
      <alignment horizontal="center"/>
    </xf>
    <xf numFmtId="0" fontId="25" fillId="0" borderId="31" xfId="0" applyFont="1" applyBorder="1" applyAlignment="1">
      <alignment horizontal="center" vertical="center" wrapText="1"/>
    </xf>
    <xf numFmtId="0" fontId="21" fillId="0" borderId="27" xfId="0" applyFont="1" applyBorder="1" applyAlignment="1">
      <alignment horizontal="right"/>
    </xf>
    <xf numFmtId="0" fontId="9" fillId="0" borderId="0" xfId="0" applyFont="1" applyAlignment="1">
      <alignment vertical="center" wrapText="1"/>
    </xf>
    <xf numFmtId="0" fontId="9" fillId="0" borderId="0" xfId="0" applyFont="1" applyAlignment="1">
      <alignment horizontal="center" vertical="center" wrapText="1"/>
    </xf>
    <xf numFmtId="0" fontId="9" fillId="0" borderId="0" xfId="0" applyFont="1" applyAlignment="1">
      <alignment horizontal="right" vertical="center" wrapText="1"/>
    </xf>
    <xf numFmtId="0" fontId="12" fillId="0" borderId="2" xfId="0" applyFont="1" applyBorder="1" applyAlignment="1">
      <alignment horizontal="center" vertical="center" wrapText="1"/>
    </xf>
    <xf numFmtId="0" fontId="12" fillId="0" borderId="2" xfId="0" applyFont="1" applyBorder="1" applyAlignment="1">
      <alignment vertical="center" wrapText="1"/>
    </xf>
    <xf numFmtId="0" fontId="15"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vertical="center" wrapText="1"/>
    </xf>
    <xf numFmtId="0" fontId="0" fillId="0" borderId="33" xfId="0" applyBorder="1" applyAlignment="1">
      <alignment horizontal="center"/>
    </xf>
    <xf numFmtId="0" fontId="1" fillId="0" borderId="34" xfId="0" applyFont="1" applyBorder="1" applyAlignment="1">
      <alignment horizontal="center"/>
    </xf>
    <xf numFmtId="0" fontId="1" fillId="0" borderId="35" xfId="0" applyFont="1" applyBorder="1" applyAlignment="1">
      <alignment horizontal="center"/>
    </xf>
    <xf numFmtId="0" fontId="1" fillId="0" borderId="0" xfId="0" applyFont="1" applyAlignment="1">
      <alignment horizontal="center"/>
    </xf>
    <xf numFmtId="0" fontId="1" fillId="0" borderId="8" xfId="0" applyFont="1" applyBorder="1" applyAlignment="1">
      <alignment horizontal="center"/>
    </xf>
    <xf numFmtId="0" fontId="0" fillId="0" borderId="11" xfId="0" applyBorder="1" applyAlignment="1">
      <alignment horizontal="center"/>
    </xf>
    <xf numFmtId="0" fontId="1" fillId="0" borderId="36" xfId="0" applyFont="1" applyBorder="1" applyAlignment="1">
      <alignment horizontal="center"/>
    </xf>
    <xf numFmtId="0" fontId="0" fillId="0" borderId="31" xfId="0" applyBorder="1" applyAlignment="1">
      <alignment horizontal="center"/>
    </xf>
    <xf numFmtId="0" fontId="0" fillId="0" borderId="37" xfId="0" applyBorder="1" applyAlignment="1">
      <alignment horizontal="center"/>
    </xf>
    <xf numFmtId="0" fontId="12" fillId="0" borderId="3"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5" xfId="0" applyFont="1" applyBorder="1" applyAlignment="1">
      <alignment horizontal="center" vertical="center" wrapText="1"/>
    </xf>
    <xf numFmtId="0" fontId="0" fillId="0" borderId="2" xfId="0" applyBorder="1" applyAlignment="1">
      <alignment horizontal="center"/>
    </xf>
    <xf numFmtId="0" fontId="1" fillId="0" borderId="0" xfId="0" applyFont="1"/>
    <xf numFmtId="0" fontId="0" fillId="0" borderId="2" xfId="0" applyBorder="1"/>
    <xf numFmtId="165" fontId="0" fillId="0" borderId="2" xfId="0" applyNumberFormat="1" applyBorder="1"/>
    <xf numFmtId="0" fontId="1" fillId="0" borderId="0" xfId="0" applyFont="1" applyAlignment="1">
      <alignment horizontal="right"/>
    </xf>
    <xf numFmtId="165" fontId="1" fillId="0" borderId="2" xfId="0" applyNumberFormat="1" applyFont="1" applyBorder="1"/>
    <xf numFmtId="0" fontId="14" fillId="0" borderId="8" xfId="0" applyFont="1" applyBorder="1" applyAlignment="1">
      <alignment horizontal="justify" vertical="center"/>
    </xf>
    <xf numFmtId="0" fontId="0" fillId="0" borderId="11" xfId="0" applyBorder="1"/>
    <xf numFmtId="0" fontId="14" fillId="0" borderId="8" xfId="0" applyFont="1" applyBorder="1" applyAlignment="1">
      <alignment vertical="center"/>
    </xf>
    <xf numFmtId="0" fontId="11" fillId="0" borderId="0" xfId="0" applyFont="1" applyAlignment="1">
      <alignment horizontal="center" vertical="center"/>
    </xf>
    <xf numFmtId="0" fontId="14" fillId="0" borderId="0" xfId="0" applyFont="1" applyAlignment="1">
      <alignment vertical="center"/>
    </xf>
    <xf numFmtId="0" fontId="7" fillId="0" borderId="2" xfId="0" applyFont="1" applyBorder="1" applyAlignment="1">
      <alignment horizontal="left" vertical="top" wrapText="1"/>
    </xf>
    <xf numFmtId="0" fontId="7" fillId="0" borderId="2" xfId="0" applyFont="1" applyBorder="1" applyAlignment="1">
      <alignment horizontal="justify" vertical="center" wrapText="1"/>
    </xf>
    <xf numFmtId="0" fontId="7" fillId="0" borderId="31" xfId="0" applyFont="1" applyBorder="1" applyAlignment="1">
      <alignment horizontal="center" vertical="center" wrapText="1"/>
    </xf>
    <xf numFmtId="0" fontId="26" fillId="0" borderId="7" xfId="0" applyFont="1" applyBorder="1" applyAlignment="1">
      <alignment horizontal="center" vertical="center"/>
    </xf>
    <xf numFmtId="0" fontId="26" fillId="0" borderId="0" xfId="0" applyFont="1" applyAlignment="1">
      <alignment horizontal="center" vertical="center"/>
    </xf>
    <xf numFmtId="0" fontId="31" fillId="0" borderId="2"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25" fillId="0" borderId="2" xfId="0" applyFont="1" applyBorder="1" applyAlignment="1">
      <alignment horizontal="center" vertical="center" wrapText="1"/>
    </xf>
    <xf numFmtId="0" fontId="18" fillId="0" borderId="9" xfId="0" applyFont="1" applyBorder="1" applyAlignment="1">
      <alignment horizontal="center"/>
    </xf>
    <xf numFmtId="0" fontId="18" fillId="0" borderId="6" xfId="0" applyFont="1" applyBorder="1" applyAlignment="1">
      <alignment horizontal="center"/>
    </xf>
    <xf numFmtId="0" fontId="18" fillId="0" borderId="10" xfId="0" applyFont="1" applyBorder="1" applyAlignment="1">
      <alignment horizont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30" fillId="0" borderId="9" xfId="0" applyFont="1" applyBorder="1" applyAlignment="1">
      <alignment horizontal="center" vertical="center" wrapText="1"/>
    </xf>
    <xf numFmtId="0" fontId="30" fillId="0" borderId="12"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3" xfId="0" applyFont="1" applyBorder="1" applyAlignment="1">
      <alignment horizontal="center" vertical="center" wrapText="1"/>
    </xf>
    <xf numFmtId="0" fontId="1" fillId="0" borderId="0" xfId="0" applyFont="1" applyAlignment="1">
      <alignment horizontal="left" vertical="center" wrapText="1"/>
    </xf>
    <xf numFmtId="0" fontId="3" fillId="0" borderId="2" xfId="316" applyBorder="1" applyAlignment="1">
      <alignment horizontal="center"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2" xfId="0" applyFont="1" applyBorder="1" applyAlignment="1">
      <alignment horizontal="left" vertical="center" wrapText="1"/>
    </xf>
    <xf numFmtId="0" fontId="37" fillId="0" borderId="2" xfId="0" applyFont="1" applyBorder="1" applyAlignment="1">
      <alignment horizontal="center" vertical="center" wrapText="1"/>
    </xf>
    <xf numFmtId="49" fontId="31" fillId="0" borderId="2" xfId="0" applyNumberFormat="1" applyFont="1" applyBorder="1" applyAlignment="1">
      <alignment horizontal="center" vertical="center" wrapText="1"/>
    </xf>
    <xf numFmtId="0" fontId="30" fillId="0" borderId="2" xfId="0" applyFont="1" applyBorder="1" applyAlignment="1">
      <alignment horizontal="left" vertical="center" wrapText="1"/>
    </xf>
    <xf numFmtId="0" fontId="31" fillId="0" borderId="0" xfId="0" applyFont="1" applyAlignment="1">
      <alignment horizontal="center" vertical="center" wrapText="1"/>
    </xf>
    <xf numFmtId="0" fontId="31" fillId="0" borderId="2" xfId="0" applyFont="1" applyBorder="1" applyAlignment="1">
      <alignment horizontal="left"/>
    </xf>
    <xf numFmtId="0" fontId="3" fillId="0" borderId="9" xfId="316" applyBorder="1" applyAlignment="1">
      <alignment horizontal="center" vertical="center" wrapText="1"/>
    </xf>
    <xf numFmtId="0" fontId="3" fillId="0" borderId="6" xfId="316" applyBorder="1" applyAlignment="1">
      <alignment horizontal="center" vertical="center" wrapText="1"/>
    </xf>
    <xf numFmtId="0" fontId="31" fillId="0" borderId="6" xfId="0" applyFont="1" applyBorder="1" applyAlignment="1">
      <alignment horizontal="center" vertical="center" wrapText="1"/>
    </xf>
    <xf numFmtId="0" fontId="1" fillId="0" borderId="12" xfId="0" applyFont="1" applyBorder="1" applyAlignment="1">
      <alignment horizontal="center"/>
    </xf>
    <xf numFmtId="0" fontId="1" fillId="0" borderId="7" xfId="0" applyFont="1" applyBorder="1" applyAlignment="1">
      <alignment horizontal="center"/>
    </xf>
    <xf numFmtId="0" fontId="1" fillId="0" borderId="13" xfId="0" applyFont="1" applyBorder="1" applyAlignment="1">
      <alignment horizontal="center"/>
    </xf>
    <xf numFmtId="0" fontId="21" fillId="0" borderId="22" xfId="0" applyFont="1" applyBorder="1" applyAlignment="1">
      <alignment horizontal="right" wrapText="1"/>
    </xf>
    <xf numFmtId="0" fontId="22" fillId="0" borderId="0" xfId="0" applyFont="1" applyAlignment="1">
      <alignment horizontal="left" wrapText="1"/>
    </xf>
    <xf numFmtId="0" fontId="22" fillId="0" borderId="23" xfId="0" applyFont="1" applyBorder="1" applyAlignment="1">
      <alignment horizontal="left" wrapText="1"/>
    </xf>
    <xf numFmtId="0" fontId="22" fillId="0" borderId="0" xfId="0" applyFont="1" applyAlignment="1">
      <alignment horizontal="left" vertical="top" wrapText="1"/>
    </xf>
    <xf numFmtId="0" fontId="22" fillId="0" borderId="23" xfId="0" applyFont="1" applyBorder="1" applyAlignment="1">
      <alignment horizontal="left" vertical="top" wrapText="1"/>
    </xf>
    <xf numFmtId="0" fontId="21" fillId="0" borderId="0" xfId="0" applyFont="1" applyAlignment="1">
      <alignment horizontal="center"/>
    </xf>
    <xf numFmtId="0" fontId="21" fillId="0" borderId="27" xfId="0" applyFont="1" applyBorder="1" applyAlignment="1">
      <alignment horizontal="center"/>
    </xf>
    <xf numFmtId="0" fontId="21" fillId="0" borderId="28" xfId="0" applyFont="1" applyBorder="1" applyAlignment="1">
      <alignment horizontal="center"/>
    </xf>
    <xf numFmtId="0" fontId="21" fillId="0" borderId="29" xfId="0" applyFont="1" applyBorder="1" applyAlignment="1">
      <alignment horizontal="center"/>
    </xf>
    <xf numFmtId="0" fontId="21" fillId="0" borderId="19" xfId="0" applyFont="1" applyBorder="1" applyAlignment="1">
      <alignment horizontal="center"/>
    </xf>
    <xf numFmtId="0" fontId="21" fillId="0" borderId="20" xfId="0" applyFont="1" applyBorder="1" applyAlignment="1">
      <alignment horizontal="center"/>
    </xf>
    <xf numFmtId="0" fontId="21" fillId="0" borderId="21" xfId="0" applyFont="1" applyBorder="1" applyAlignment="1">
      <alignment horizontal="center"/>
    </xf>
    <xf numFmtId="0" fontId="22" fillId="3" borderId="0" xfId="0" applyFont="1" applyFill="1" applyAlignment="1">
      <alignment horizontal="left" vertical="top" wrapText="1"/>
    </xf>
    <xf numFmtId="0" fontId="22" fillId="3" borderId="23" xfId="0" applyFont="1" applyFill="1" applyBorder="1" applyAlignment="1">
      <alignment horizontal="left" vertical="top" wrapText="1"/>
    </xf>
    <xf numFmtId="0" fontId="22" fillId="0" borderId="0" xfId="0" applyFont="1" applyAlignment="1">
      <alignment horizontal="center" vertical="top" wrapText="1"/>
    </xf>
    <xf numFmtId="0" fontId="22" fillId="0" borderId="23" xfId="0" applyFont="1" applyBorder="1" applyAlignment="1">
      <alignment horizontal="center" vertical="top" wrapText="1"/>
    </xf>
    <xf numFmtId="0" fontId="8" fillId="0" borderId="0" xfId="0" applyFont="1" applyAlignment="1">
      <alignment horizontal="center" vertical="center"/>
    </xf>
    <xf numFmtId="0" fontId="0" fillId="0" borderId="0" xfId="0"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0" xfId="0" applyAlignment="1" applyProtection="1">
      <alignment horizontal="center"/>
      <protection locked="0"/>
    </xf>
    <xf numFmtId="0" fontId="2" fillId="0" borderId="0" xfId="0" applyFont="1" applyAlignment="1" applyProtection="1">
      <alignment horizontal="center" wrapText="1"/>
      <protection locked="0"/>
    </xf>
    <xf numFmtId="0" fontId="0" fillId="0" borderId="2" xfId="0" applyBorder="1" applyAlignment="1">
      <alignment horizontal="center"/>
    </xf>
    <xf numFmtId="0" fontId="0" fillId="0" borderId="2" xfId="0" applyBorder="1" applyAlignment="1" applyProtection="1">
      <alignment horizontal="center"/>
      <protection locked="0"/>
    </xf>
    <xf numFmtId="0" fontId="1" fillId="0" borderId="0" xfId="0" applyFont="1" applyAlignment="1">
      <alignment horizontal="center"/>
    </xf>
    <xf numFmtId="0" fontId="12" fillId="0" borderId="2" xfId="0" applyFont="1" applyBorder="1" applyAlignment="1">
      <alignment horizontal="center" vertical="center" wrapText="1"/>
    </xf>
    <xf numFmtId="0" fontId="16" fillId="0" borderId="2" xfId="0" applyFont="1" applyBorder="1" applyAlignment="1">
      <alignment horizontal="center"/>
    </xf>
    <xf numFmtId="0" fontId="13" fillId="0" borderId="6" xfId="0" applyFont="1" applyBorder="1" applyAlignment="1">
      <alignment horizontal="center" vertical="center" wrapText="1"/>
    </xf>
    <xf numFmtId="0" fontId="0" fillId="0" borderId="3" xfId="0" applyBorder="1" applyAlignment="1" applyProtection="1">
      <alignment horizontal="center"/>
      <protection locked="0"/>
    </xf>
    <xf numFmtId="0" fontId="0" fillId="0" borderId="5" xfId="0" applyBorder="1" applyAlignment="1" applyProtection="1">
      <alignment horizontal="center"/>
      <protection locked="0"/>
    </xf>
    <xf numFmtId="0" fontId="19" fillId="0" borderId="2" xfId="0" applyFont="1" applyBorder="1" applyAlignment="1" applyProtection="1">
      <alignment horizontal="center" vertical="center" wrapText="1"/>
      <protection locked="0"/>
    </xf>
    <xf numFmtId="0" fontId="12" fillId="0" borderId="38" xfId="0" applyFont="1" applyBorder="1" applyAlignment="1">
      <alignment horizontal="center" vertical="center" wrapText="1"/>
    </xf>
    <xf numFmtId="0" fontId="12" fillId="0" borderId="39" xfId="0" applyFont="1" applyBorder="1" applyAlignment="1">
      <alignment horizontal="center" vertical="center" wrapText="1"/>
    </xf>
    <xf numFmtId="0" fontId="1" fillId="0" borderId="31" xfId="0" applyFont="1" applyBorder="1" applyAlignment="1">
      <alignment horizontal="center"/>
    </xf>
    <xf numFmtId="0" fontId="13" fillId="0" borderId="0" xfId="0" applyFont="1" applyAlignment="1">
      <alignment horizontal="center" wrapText="1"/>
    </xf>
    <xf numFmtId="0" fontId="8" fillId="0" borderId="7" xfId="0" applyFont="1" applyBorder="1" applyAlignment="1">
      <alignment horizontal="center" vertical="center"/>
    </xf>
    <xf numFmtId="0" fontId="20" fillId="0" borderId="2" xfId="0" applyFont="1" applyBorder="1" applyAlignment="1" applyProtection="1">
      <alignment horizontal="center" vertical="center" wrapText="1"/>
      <protection locked="0"/>
    </xf>
    <xf numFmtId="0" fontId="12" fillId="0" borderId="30"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2" xfId="0" applyFont="1" applyBorder="1" applyAlignment="1">
      <alignment horizontal="left" vertical="center" wrapText="1"/>
    </xf>
    <xf numFmtId="0" fontId="12" fillId="0" borderId="3"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6" fillId="0" borderId="8" xfId="0" applyFont="1" applyBorder="1" applyAlignment="1">
      <alignment vertical="center"/>
    </xf>
    <xf numFmtId="0" fontId="6" fillId="0" borderId="0" xfId="0" applyFont="1" applyAlignment="1">
      <alignment vertical="center"/>
    </xf>
    <xf numFmtId="0" fontId="6" fillId="0" borderId="11" xfId="0" applyFont="1" applyBorder="1" applyAlignment="1">
      <alignment vertical="center"/>
    </xf>
    <xf numFmtId="0" fontId="12" fillId="0" borderId="8" xfId="0" applyFont="1" applyBorder="1" applyAlignment="1">
      <alignment vertical="center"/>
    </xf>
    <xf numFmtId="0" fontId="12" fillId="0" borderId="0" xfId="0" applyFont="1" applyAlignment="1">
      <alignment vertical="center"/>
    </xf>
    <xf numFmtId="0" fontId="12" fillId="0" borderId="11" xfId="0" applyFont="1" applyBorder="1" applyAlignment="1">
      <alignment vertical="center"/>
    </xf>
    <xf numFmtId="0" fontId="7" fillId="0" borderId="2" xfId="0" applyFont="1" applyBorder="1" applyAlignment="1">
      <alignment horizontal="center" vertical="center" wrapText="1"/>
    </xf>
    <xf numFmtId="0" fontId="7" fillId="0" borderId="2" xfId="0" applyFont="1" applyBorder="1" applyAlignment="1" applyProtection="1">
      <alignment horizontal="center" vertical="center" wrapText="1"/>
      <protection locked="0"/>
    </xf>
    <xf numFmtId="0" fontId="6" fillId="0" borderId="12" xfId="0" applyFont="1" applyBorder="1" applyAlignment="1">
      <alignment vertical="center" wrapText="1"/>
    </xf>
    <xf numFmtId="0" fontId="6" fillId="0" borderId="7" xfId="0" applyFont="1" applyBorder="1" applyAlignment="1">
      <alignment vertical="center" wrapText="1"/>
    </xf>
    <xf numFmtId="0" fontId="6" fillId="0" borderId="13" xfId="0" applyFont="1" applyBorder="1" applyAlignment="1">
      <alignment vertical="center" wrapText="1"/>
    </xf>
    <xf numFmtId="0" fontId="7" fillId="0" borderId="0" xfId="0" applyFont="1" applyAlignment="1">
      <alignment horizontal="center" vertical="center"/>
    </xf>
    <xf numFmtId="0" fontId="1" fillId="0" borderId="2" xfId="0" applyFont="1" applyBorder="1" applyAlignment="1">
      <alignment horizontal="center"/>
    </xf>
    <xf numFmtId="0" fontId="6" fillId="0" borderId="9" xfId="0" applyFont="1" applyBorder="1" applyAlignment="1">
      <alignment horizontal="center"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0" fontId="21" fillId="0" borderId="0" xfId="0" applyFont="1" applyFill="1" applyAlignment="1">
      <alignment horizontal="center"/>
    </xf>
    <xf numFmtId="0" fontId="22" fillId="0" borderId="0" xfId="0" applyFont="1" applyFill="1"/>
    <xf numFmtId="0" fontId="21" fillId="0" borderId="27" xfId="0" applyFont="1" applyFill="1" applyBorder="1" applyAlignment="1">
      <alignment horizontal="center"/>
    </xf>
    <xf numFmtId="0" fontId="21" fillId="0" borderId="28" xfId="0" applyFont="1" applyFill="1" applyBorder="1" applyAlignment="1">
      <alignment horizontal="center"/>
    </xf>
    <xf numFmtId="0" fontId="21" fillId="0" borderId="29" xfId="0" applyFont="1" applyFill="1" applyBorder="1" applyAlignment="1">
      <alignment horizontal="center"/>
    </xf>
    <xf numFmtId="0" fontId="21" fillId="0" borderId="27" xfId="0" applyFont="1" applyFill="1" applyBorder="1" applyAlignment="1">
      <alignment horizontal="right"/>
    </xf>
    <xf numFmtId="0" fontId="22" fillId="0" borderId="28" xfId="0" applyFont="1" applyFill="1" applyBorder="1" applyAlignment="1">
      <alignment horizontal="left" wrapText="1"/>
    </xf>
    <xf numFmtId="0" fontId="22" fillId="0" borderId="28" xfId="0" applyFont="1" applyFill="1" applyBorder="1" applyAlignment="1">
      <alignment horizontal="left"/>
    </xf>
    <xf numFmtId="0" fontId="22" fillId="0" borderId="29" xfId="0" applyFont="1" applyFill="1" applyBorder="1" applyAlignment="1">
      <alignment horizontal="left"/>
    </xf>
    <xf numFmtId="0" fontId="21" fillId="0" borderId="0" xfId="0" applyFont="1" applyFill="1" applyAlignment="1">
      <alignment horizontal="right"/>
    </xf>
    <xf numFmtId="0" fontId="22" fillId="0" borderId="0" xfId="0" applyFont="1" applyFill="1" applyAlignment="1">
      <alignment horizontal="left" wrapText="1"/>
    </xf>
    <xf numFmtId="0" fontId="22" fillId="0" borderId="0" xfId="0" applyFont="1" applyFill="1" applyAlignment="1">
      <alignment horizontal="left"/>
    </xf>
    <xf numFmtId="0" fontId="21" fillId="0" borderId="19" xfId="0" applyFont="1" applyFill="1" applyBorder="1" applyAlignment="1">
      <alignment horizontal="center"/>
    </xf>
    <xf numFmtId="0" fontId="21" fillId="0" borderId="20" xfId="0" applyFont="1" applyFill="1" applyBorder="1" applyAlignment="1">
      <alignment horizontal="center"/>
    </xf>
    <xf numFmtId="0" fontId="21" fillId="0" borderId="21" xfId="0" applyFont="1" applyFill="1" applyBorder="1" applyAlignment="1">
      <alignment horizontal="center"/>
    </xf>
    <xf numFmtId="0" fontId="21" fillId="0" borderId="22" xfId="0" applyFont="1" applyFill="1" applyBorder="1" applyAlignment="1">
      <alignment horizontal="right"/>
    </xf>
    <xf numFmtId="0" fontId="22" fillId="0" borderId="23" xfId="0" applyFont="1" applyFill="1" applyBorder="1"/>
    <xf numFmtId="0" fontId="22" fillId="0" borderId="23" xfId="0" applyFont="1" applyFill="1" applyBorder="1" applyAlignment="1">
      <alignment horizontal="left"/>
    </xf>
    <xf numFmtId="0" fontId="22" fillId="0" borderId="23" xfId="0" applyFont="1" applyFill="1" applyBorder="1" applyAlignment="1">
      <alignment horizontal="left" vertical="top"/>
    </xf>
    <xf numFmtId="0" fontId="22" fillId="0" borderId="23" xfId="0" applyFont="1" applyFill="1" applyBorder="1" applyAlignment="1">
      <alignment horizontal="left" vertical="top" wrapText="1"/>
    </xf>
    <xf numFmtId="0" fontId="21" fillId="0" borderId="22" xfId="0" applyFont="1" applyFill="1" applyBorder="1"/>
    <xf numFmtId="0" fontId="22" fillId="0" borderId="22" xfId="0" applyFont="1" applyFill="1" applyBorder="1"/>
    <xf numFmtId="0" fontId="22" fillId="0" borderId="23" xfId="0" applyFont="1" applyFill="1" applyBorder="1" applyAlignment="1">
      <alignment horizontal="left" wrapText="1"/>
    </xf>
    <xf numFmtId="49" fontId="22" fillId="0" borderId="23" xfId="0" applyNumberFormat="1" applyFont="1" applyFill="1" applyBorder="1" applyAlignment="1">
      <alignment horizontal="left" vertical="top" wrapText="1"/>
    </xf>
    <xf numFmtId="0" fontId="22" fillId="0" borderId="0" xfId="0" applyFont="1" applyFill="1" applyAlignment="1">
      <alignment wrapText="1"/>
    </xf>
    <xf numFmtId="0" fontId="22" fillId="0" borderId="23" xfId="0" applyFont="1" applyFill="1" applyBorder="1" applyAlignment="1">
      <alignment wrapText="1"/>
    </xf>
    <xf numFmtId="0" fontId="21" fillId="0" borderId="22" xfId="0" applyFont="1" applyFill="1" applyBorder="1" applyAlignment="1">
      <alignment horizontal="right" vertical="top"/>
    </xf>
    <xf numFmtId="0" fontId="21" fillId="0" borderId="0" xfId="0" applyFont="1" applyFill="1"/>
    <xf numFmtId="0" fontId="21" fillId="0" borderId="23" xfId="0" applyFont="1" applyFill="1" applyBorder="1" applyAlignment="1">
      <alignment horizontal="center"/>
    </xf>
    <xf numFmtId="0" fontId="22" fillId="0" borderId="0" xfId="0" applyFont="1" applyFill="1" applyAlignment="1">
      <alignment vertical="top" wrapText="1"/>
    </xf>
    <xf numFmtId="0" fontId="22" fillId="0" borderId="23" xfId="0" applyFont="1" applyFill="1" applyBorder="1" applyAlignment="1">
      <alignment vertical="top" wrapText="1"/>
    </xf>
    <xf numFmtId="0" fontId="21" fillId="0" borderId="22" xfId="0" applyFont="1" applyFill="1" applyBorder="1" applyAlignment="1">
      <alignment horizontal="right" wrapText="1"/>
    </xf>
    <xf numFmtId="0" fontId="22" fillId="0" borderId="23" xfId="0" applyFont="1" applyFill="1" applyBorder="1" applyAlignment="1">
      <alignment horizontal="left"/>
    </xf>
    <xf numFmtId="0" fontId="21" fillId="0" borderId="0" xfId="0" applyFont="1" applyFill="1" applyAlignment="1">
      <alignment vertical="top" wrapText="1"/>
    </xf>
    <xf numFmtId="49" fontId="21" fillId="0" borderId="23" xfId="0" applyNumberFormat="1" applyFont="1" applyFill="1" applyBorder="1" applyAlignment="1">
      <alignment horizontal="left" vertical="top" wrapText="1"/>
    </xf>
    <xf numFmtId="0" fontId="22" fillId="0" borderId="24" xfId="0" applyFont="1" applyFill="1" applyBorder="1"/>
    <xf numFmtId="0" fontId="22" fillId="0" borderId="25" xfId="0" applyFont="1" applyFill="1" applyBorder="1"/>
    <xf numFmtId="0" fontId="22" fillId="0" borderId="25" xfId="0" applyFont="1" applyFill="1" applyBorder="1" applyAlignment="1">
      <alignment vertical="top" wrapText="1"/>
    </xf>
    <xf numFmtId="0" fontId="22" fillId="0" borderId="26" xfId="0" applyFont="1" applyFill="1" applyBorder="1" applyAlignment="1">
      <alignment vertical="top" wrapText="1"/>
    </xf>
    <xf numFmtId="0" fontId="21" fillId="0" borderId="25" xfId="0" applyFont="1" applyFill="1" applyBorder="1" applyAlignment="1">
      <alignment vertical="top" wrapText="1"/>
    </xf>
    <xf numFmtId="0" fontId="21" fillId="0" borderId="26" xfId="0" applyFont="1" applyFill="1" applyBorder="1" applyAlignment="1">
      <alignment vertical="top" wrapText="1"/>
    </xf>
    <xf numFmtId="0" fontId="22" fillId="0" borderId="23" xfId="0" applyFont="1" applyFill="1" applyBorder="1" applyAlignment="1">
      <alignment horizontal="left" vertical="top"/>
    </xf>
    <xf numFmtId="0" fontId="21" fillId="0" borderId="0" xfId="0" applyFont="1" applyFill="1" applyAlignment="1">
      <alignment horizontal="center"/>
    </xf>
    <xf numFmtId="0" fontId="22" fillId="0" borderId="0" xfId="0" applyFont="1" applyFill="1" applyAlignment="1">
      <alignment vertical="top"/>
    </xf>
    <xf numFmtId="0" fontId="22" fillId="0" borderId="0" xfId="0" applyFont="1" applyFill="1" applyAlignment="1">
      <alignment horizontal="center" vertical="top" wrapText="1"/>
    </xf>
    <xf numFmtId="0" fontId="21" fillId="0" borderId="24" xfId="0" applyFont="1" applyFill="1" applyBorder="1" applyAlignment="1">
      <alignment horizontal="right"/>
    </xf>
    <xf numFmtId="0" fontId="21" fillId="0" borderId="25" xfId="0" applyFont="1" applyFill="1" applyBorder="1" applyAlignment="1">
      <alignment horizontal="right" vertical="top"/>
    </xf>
    <xf numFmtId="0" fontId="22" fillId="0" borderId="25" xfId="0" applyFont="1" applyFill="1" applyBorder="1" applyAlignment="1">
      <alignment horizontal="left" vertical="top" wrapText="1"/>
    </xf>
    <xf numFmtId="0" fontId="22" fillId="0" borderId="26" xfId="0" applyFont="1" applyFill="1" applyBorder="1" applyAlignment="1">
      <alignment horizontal="left" vertical="top" wrapText="1"/>
    </xf>
    <xf numFmtId="0" fontId="21" fillId="0" borderId="19" xfId="0" applyFont="1" applyFill="1" applyBorder="1" applyAlignment="1">
      <alignment horizontal="right"/>
    </xf>
    <xf numFmtId="0" fontId="22" fillId="0" borderId="20" xfId="0" applyFont="1" applyFill="1" applyBorder="1"/>
    <xf numFmtId="0" fontId="22" fillId="0" borderId="20" xfId="0" applyFont="1" applyFill="1" applyBorder="1" applyAlignment="1">
      <alignment horizontal="left" vertical="top" wrapText="1"/>
    </xf>
    <xf numFmtId="0" fontId="22" fillId="0" borderId="21" xfId="0" applyFont="1" applyFill="1" applyBorder="1" applyAlignment="1">
      <alignment horizontal="left" vertical="top" wrapText="1"/>
    </xf>
    <xf numFmtId="0" fontId="21" fillId="0" borderId="0" xfId="0" applyFont="1" applyFill="1" applyAlignment="1">
      <alignment horizontal="right" vertical="top"/>
    </xf>
    <xf numFmtId="0" fontId="22" fillId="0" borderId="23" xfId="0" applyFont="1" applyFill="1" applyBorder="1" applyAlignment="1">
      <alignment horizontal="left" wrapText="1"/>
    </xf>
    <xf numFmtId="49" fontId="5" fillId="0" borderId="14" xfId="0" applyNumberFormat="1" applyFont="1" applyFill="1" applyBorder="1" applyAlignment="1">
      <alignment horizontal="center"/>
    </xf>
    <xf numFmtId="49" fontId="5" fillId="0" borderId="3"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0" fontId="39" fillId="0" borderId="3"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39" fillId="0" borderId="5" xfId="0" applyFont="1" applyFill="1" applyBorder="1" applyAlignment="1">
      <alignment horizontal="center" vertical="center" wrapText="1"/>
    </xf>
    <xf numFmtId="0" fontId="22" fillId="0" borderId="28" xfId="0" applyFont="1" applyFill="1" applyBorder="1" applyAlignment="1">
      <alignment horizontal="center" wrapText="1"/>
    </xf>
    <xf numFmtId="0" fontId="22" fillId="0" borderId="29" xfId="0" applyFont="1" applyFill="1" applyBorder="1" applyAlignment="1">
      <alignment horizontal="center" wrapText="1"/>
    </xf>
    <xf numFmtId="0" fontId="26" fillId="0" borderId="31" xfId="0" applyFont="1" applyBorder="1" applyAlignment="1">
      <alignment horizontal="center" vertical="center"/>
    </xf>
    <xf numFmtId="0" fontId="25" fillId="0" borderId="32" xfId="0" applyFont="1" applyBorder="1" applyAlignment="1">
      <alignment horizontal="center" vertical="center" wrapText="1"/>
    </xf>
    <xf numFmtId="0" fontId="3" fillId="0" borderId="34" xfId="316" applyBorder="1" applyAlignment="1">
      <alignment horizontal="center" vertical="center" wrapText="1"/>
    </xf>
    <xf numFmtId="0" fontId="31" fillId="0" borderId="32" xfId="0" applyFont="1" applyBorder="1" applyAlignment="1">
      <alignment horizontal="center" vertical="center" wrapText="1"/>
    </xf>
    <xf numFmtId="0" fontId="31" fillId="0" borderId="32" xfId="0" applyFont="1" applyBorder="1" applyAlignment="1">
      <alignment horizontal="left"/>
    </xf>
    <xf numFmtId="0" fontId="31" fillId="0" borderId="32" xfId="0" applyFont="1" applyBorder="1" applyAlignment="1">
      <alignment horizontal="left" vertical="center" wrapText="1"/>
    </xf>
    <xf numFmtId="49" fontId="31" fillId="0" borderId="32" xfId="0" applyNumberFormat="1" applyFont="1" applyBorder="1" applyAlignment="1">
      <alignment horizontal="center" vertical="center" wrapText="1"/>
    </xf>
    <xf numFmtId="0" fontId="37" fillId="0" borderId="32" xfId="0" applyFont="1" applyBorder="1" applyAlignment="1">
      <alignment horizontal="center" vertical="center" wrapText="1"/>
    </xf>
    <xf numFmtId="0" fontId="18" fillId="0" borderId="38" xfId="0" applyFont="1" applyBorder="1" applyAlignment="1">
      <alignment horizontal="center"/>
    </xf>
    <xf numFmtId="0" fontId="18" fillId="0" borderId="39" xfId="0" applyFont="1" applyBorder="1" applyAlignment="1">
      <alignment horizontal="center"/>
    </xf>
    <xf numFmtId="49" fontId="18" fillId="3" borderId="2" xfId="0" applyNumberFormat="1" applyFont="1" applyFill="1" applyBorder="1" applyAlignment="1">
      <alignment horizontal="center"/>
    </xf>
    <xf numFmtId="49" fontId="5" fillId="3" borderId="15" xfId="0" applyNumberFormat="1" applyFont="1" applyFill="1" applyBorder="1" applyAlignment="1">
      <alignment horizontal="center"/>
    </xf>
    <xf numFmtId="0" fontId="22" fillId="3" borderId="23" xfId="0" applyFont="1" applyFill="1" applyBorder="1" applyAlignment="1">
      <alignment horizontal="left" wrapText="1"/>
    </xf>
    <xf numFmtId="0" fontId="22" fillId="0" borderId="23" xfId="0" applyFont="1" applyFill="1" applyBorder="1" applyAlignment="1">
      <alignment horizontal="left" vertical="top" wrapText="1"/>
    </xf>
    <xf numFmtId="0" fontId="22" fillId="0" borderId="0" xfId="0" applyFont="1" applyFill="1" applyBorder="1" applyAlignment="1">
      <alignment horizontal="left"/>
    </xf>
    <xf numFmtId="0" fontId="22" fillId="0" borderId="0" xfId="0" applyFont="1" applyFill="1" applyBorder="1" applyAlignment="1">
      <alignment horizontal="left"/>
    </xf>
    <xf numFmtId="0" fontId="22" fillId="0" borderId="0" xfId="0" applyFont="1" applyFill="1" applyBorder="1" applyAlignment="1">
      <alignment horizontal="left" wrapText="1"/>
    </xf>
    <xf numFmtId="0" fontId="22" fillId="0" borderId="0" xfId="0" applyFont="1" applyFill="1" applyBorder="1"/>
    <xf numFmtId="0" fontId="22" fillId="0" borderId="0"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3" borderId="0" xfId="0" applyFont="1" applyFill="1" applyBorder="1" applyAlignment="1">
      <alignment horizontal="left" wrapText="1"/>
    </xf>
    <xf numFmtId="0" fontId="21" fillId="0" borderId="0" xfId="0" applyFont="1" applyFill="1" applyBorder="1"/>
    <xf numFmtId="0" fontId="22" fillId="0" borderId="0" xfId="0" applyFont="1" applyFill="1" applyBorder="1" applyAlignment="1">
      <alignment wrapText="1"/>
    </xf>
    <xf numFmtId="0" fontId="21" fillId="0" borderId="0" xfId="0" applyFont="1" applyFill="1" applyBorder="1" applyAlignment="1">
      <alignment horizontal="right"/>
    </xf>
    <xf numFmtId="0" fontId="21" fillId="0" borderId="0" xfId="0" applyFont="1" applyFill="1" applyBorder="1" applyAlignment="1">
      <alignment horizontal="center"/>
    </xf>
    <xf numFmtId="0" fontId="22" fillId="0" borderId="0" xfId="0" applyFont="1" applyFill="1" applyBorder="1" applyAlignment="1">
      <alignment horizontal="right" vertical="top"/>
    </xf>
    <xf numFmtId="49" fontId="22" fillId="0" borderId="0" xfId="0" applyNumberFormat="1" applyFont="1" applyFill="1" applyBorder="1" applyAlignment="1">
      <alignment horizontal="left" vertical="top" wrapText="1"/>
    </xf>
    <xf numFmtId="0" fontId="22" fillId="0" borderId="0" xfId="0" applyFont="1" applyFill="1" applyBorder="1" applyAlignment="1">
      <alignment vertical="top" wrapText="1"/>
    </xf>
    <xf numFmtId="49" fontId="22" fillId="0" borderId="0" xfId="0" applyNumberFormat="1" applyFont="1" applyFill="1" applyBorder="1" applyAlignment="1">
      <alignment horizontal="left" vertical="top" wrapText="1"/>
    </xf>
    <xf numFmtId="0" fontId="22" fillId="0" borderId="0" xfId="0" applyFont="1" applyFill="1" applyBorder="1" applyAlignment="1">
      <alignment horizontal="left" vertical="top"/>
    </xf>
    <xf numFmtId="49" fontId="21" fillId="0" borderId="0" xfId="0" applyNumberFormat="1" applyFont="1" applyFill="1" applyBorder="1" applyAlignment="1">
      <alignment horizontal="left" vertical="top" wrapText="1"/>
    </xf>
    <xf numFmtId="0" fontId="22" fillId="0" borderId="0" xfId="0" applyFont="1" applyFill="1" applyBorder="1" applyAlignment="1">
      <alignment horizontal="left" wrapText="1"/>
    </xf>
    <xf numFmtId="0" fontId="22" fillId="0" borderId="0" xfId="0" applyFont="1" applyFill="1" applyBorder="1" applyAlignment="1">
      <alignment horizontal="left" vertical="top"/>
    </xf>
    <xf numFmtId="49" fontId="22" fillId="3" borderId="0" xfId="0" applyNumberFormat="1" applyFont="1" applyFill="1" applyBorder="1" applyAlignment="1">
      <alignment horizontal="left" vertical="top" wrapText="1"/>
    </xf>
    <xf numFmtId="49" fontId="22" fillId="3" borderId="23" xfId="0" applyNumberFormat="1" applyFont="1" applyFill="1" applyBorder="1" applyAlignment="1">
      <alignment horizontal="left" vertical="top" wrapText="1"/>
    </xf>
    <xf numFmtId="0" fontId="22" fillId="3" borderId="0" xfId="0" applyFont="1" applyFill="1" applyBorder="1" applyAlignment="1">
      <alignment horizontal="left" vertical="top" wrapText="1"/>
    </xf>
    <xf numFmtId="0" fontId="22" fillId="0" borderId="0" xfId="0" applyFont="1" applyFill="1" applyBorder="1" applyAlignment="1">
      <alignment vertical="top"/>
    </xf>
    <xf numFmtId="0" fontId="22" fillId="0" borderId="23" xfId="0" applyFont="1" applyFill="1" applyBorder="1" applyAlignment="1">
      <alignment vertical="top"/>
    </xf>
  </cellXfs>
  <cellStyles count="31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hyperlink" Target="mailto:competitions@nettc.org.uk" TargetMode="External"/><Relationship Id="rId1" Type="http://schemas.openxmlformats.org/officeDocument/2006/relationships/hyperlink" Target="mailto:competitions@nettc.org.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9789B-B367-4843-AF24-0E6291A9E437}">
  <dimension ref="A1:H115"/>
  <sheetViews>
    <sheetView workbookViewId="0">
      <selection activeCell="B3" sqref="B3"/>
    </sheetView>
  </sheetViews>
  <sheetFormatPr baseColWidth="10" defaultColWidth="8.83203125" defaultRowHeight="16"/>
  <cols>
    <col min="5" max="5" width="9.33203125" bestFit="1" customWidth="1"/>
    <col min="7" max="7" width="11.83203125" bestFit="1" customWidth="1"/>
    <col min="8" max="8" width="8.83203125" bestFit="1" customWidth="1"/>
  </cols>
  <sheetData>
    <row r="1" spans="1:8">
      <c r="A1" t="s">
        <v>148</v>
      </c>
      <c r="B1" t="s">
        <v>0</v>
      </c>
      <c r="C1" t="s">
        <v>53</v>
      </c>
      <c r="D1" t="s">
        <v>273</v>
      </c>
      <c r="E1" t="s">
        <v>274</v>
      </c>
      <c r="F1" t="s">
        <v>45</v>
      </c>
      <c r="G1" t="s">
        <v>149</v>
      </c>
      <c r="H1" t="s">
        <v>150</v>
      </c>
    </row>
    <row r="2" spans="1:8">
      <c r="A2" t="str">
        <f>IF('TRI Entries'!B10="","",IF(RIGHT('TRI Entries'!F10, 4)="Mens",Club!$C$7&amp;".",IF(RIGHT('TRI Entries'!F10, 6)="Ladies",Club!$C$7&amp;".",Club!$C$7)))</f>
        <v/>
      </c>
      <c r="B2" t="str">
        <f>IF('TRI Entries'!B10="","",IF(RIGHT('TRI Entries'!F10, 4)="Mens",'TRI Entries'!B10&amp;".",IF(RIGHT('TRI Entries'!F10, 6)="Ladies",'TRI Entries'!B10&amp;".",'TRI Entries'!B10)))</f>
        <v/>
      </c>
      <c r="C2" t="str">
        <f>IF(B2="","",'TRI Entries'!C10)</f>
        <v/>
      </c>
      <c r="D2" t="str">
        <f>IF(B2="","",VLOOKUP('TRI Entries'!F10,CategoryLookup!$1:$1048576,2,FALSE))</f>
        <v/>
      </c>
      <c r="E2" t="str">
        <f>IF(B2="","",VLOOKUP('TRI Entries'!F10,CategoryLookup!$1:$1048576,3,FALSE))</f>
        <v/>
      </c>
      <c r="F2" t="str">
        <f>IF('TRI Entries'!G10="","",'TRI Entries'!G10)</f>
        <v/>
      </c>
      <c r="G2" t="str">
        <f>IF('TRI Entries'!B10="","",IF(RIGHT('TRI Entries'!F10, 4)="Mens",'TRI Entries'!E10&amp;".",IF(RIGHT('TRI Entries'!F10, 6)="Ladies",'TRI Entries'!E10&amp;".",'TRI Entries'!E10)))</f>
        <v/>
      </c>
      <c r="H2" t="str">
        <f>IF(LEFT('TRI Entries'!F10,3)="TRI","TRA",IF(LEFT('TRI Entries'!F10,3)="DMT","DMT",""))</f>
        <v/>
      </c>
    </row>
    <row r="3" spans="1:8">
      <c r="A3" t="str">
        <f>IF('TRI Entries'!B11="","",IF(RIGHT('TRI Entries'!F11, 4)="Mens",Club!$C$7&amp;".",IF(RIGHT('TRI Entries'!F11, 6)="Ladies",Club!$C$7&amp;".",Club!$C$7)))</f>
        <v/>
      </c>
      <c r="B3" t="str">
        <f>IF('TRI Entries'!B11="","",IF(RIGHT('TRI Entries'!F11, 4)="Mens",'TRI Entries'!B11&amp;".",IF(RIGHT('TRI Entries'!F11, 6)="Ladies",'TRI Entries'!B11&amp;".",'TRI Entries'!B11)))</f>
        <v/>
      </c>
      <c r="C3" t="str">
        <f>IF(B3="","",'TRI Entries'!C11)</f>
        <v/>
      </c>
      <c r="D3" t="str">
        <f>IF(B3="","",VLOOKUP('TRI Entries'!F11,CategoryLookup!$1:$1048576,2,FALSE))</f>
        <v/>
      </c>
      <c r="E3" t="str">
        <f>IF(B3="","",VLOOKUP('TRI Entries'!F11,CategoryLookup!$1:$1048576,3,FALSE))</f>
        <v/>
      </c>
      <c r="F3" t="str">
        <f>IF('TRI Entries'!G11="","",'TRI Entries'!G11)</f>
        <v/>
      </c>
      <c r="G3" t="str">
        <f>IF('TRI Entries'!B11="","",IF(RIGHT('TRI Entries'!F11, 4)="Mens",'TRI Entries'!E11&amp;".",IF(RIGHT('TRI Entries'!F11, 6)="Ladies",'TRI Entries'!E11&amp;".",'TRI Entries'!E11)))</f>
        <v/>
      </c>
      <c r="H3" t="str">
        <f>IF(LEFT('TRI Entries'!F11,3)="TRI","TRA",IF(LEFT('TRI Entries'!F11,3)="DMT","DMT",""))</f>
        <v/>
      </c>
    </row>
    <row r="4" spans="1:8">
      <c r="A4" t="str">
        <f>IF('TRI Entries'!B12="","",IF(RIGHT('TRI Entries'!F12, 4)="Mens",Club!$C$7&amp;".",IF(RIGHT('TRI Entries'!F12, 6)="Ladies",Club!$C$7&amp;".",Club!$C$7)))</f>
        <v/>
      </c>
      <c r="B4" t="str">
        <f>IF('TRI Entries'!B12="","",IF(RIGHT('TRI Entries'!F12, 4)="Mens",'TRI Entries'!B12&amp;".",IF(RIGHT('TRI Entries'!F12, 6)="Ladies",'TRI Entries'!B12&amp;".",'TRI Entries'!B12)))</f>
        <v/>
      </c>
      <c r="C4" t="str">
        <f>IF(B4="","",'TRI Entries'!C12)</f>
        <v/>
      </c>
      <c r="D4" t="str">
        <f>IF(B4="","",VLOOKUP('TRI Entries'!F12,CategoryLookup!$1:$1048576,2,FALSE))</f>
        <v/>
      </c>
      <c r="E4" t="str">
        <f>IF(B4="","",VLOOKUP('TRI Entries'!F12,CategoryLookup!$1:$1048576,3,FALSE))</f>
        <v/>
      </c>
      <c r="F4" t="str">
        <f>IF('TRI Entries'!G12="","",'TRI Entries'!G12)</f>
        <v/>
      </c>
      <c r="G4" t="str">
        <f>IF('TRI Entries'!B12="","",IF(RIGHT('TRI Entries'!F12, 4)="Mens",'TRI Entries'!E12&amp;".",IF(RIGHT('TRI Entries'!F12, 6)="Ladies",'TRI Entries'!E12&amp;".",'TRI Entries'!E12)))</f>
        <v/>
      </c>
      <c r="H4" t="str">
        <f>IF(LEFT('TRI Entries'!F12,3)="TRI","TRA",IF(LEFT('TRI Entries'!F12,3)="DMT","DMT",""))</f>
        <v/>
      </c>
    </row>
    <row r="5" spans="1:8">
      <c r="A5" t="str">
        <f>IF('TRI Entries'!B13="","",IF(RIGHT('TRI Entries'!F13, 4)="Mens",Club!$C$7&amp;".",IF(RIGHT('TRI Entries'!F13, 6)="Ladies",Club!$C$7&amp;".",Club!$C$7)))</f>
        <v/>
      </c>
      <c r="B5" t="str">
        <f>IF('TRI Entries'!B13="","",IF(RIGHT('TRI Entries'!F13, 4)="Mens",'TRI Entries'!B13&amp;".",IF(RIGHT('TRI Entries'!F13, 6)="Ladies",'TRI Entries'!B13&amp;".",'TRI Entries'!B13)))</f>
        <v/>
      </c>
      <c r="C5" t="str">
        <f>IF(B5="","",'TRI Entries'!C13)</f>
        <v/>
      </c>
      <c r="D5" t="str">
        <f>IF(B5="","",VLOOKUP('TRI Entries'!F13,CategoryLookup!$1:$1048576,2,FALSE))</f>
        <v/>
      </c>
      <c r="E5" t="str">
        <f>IF(B5="","",VLOOKUP('TRI Entries'!F13,CategoryLookup!$1:$1048576,3,FALSE))</f>
        <v/>
      </c>
      <c r="F5" t="str">
        <f>IF('TRI Entries'!G13="","",'TRI Entries'!G13)</f>
        <v/>
      </c>
      <c r="G5" t="str">
        <f>IF('TRI Entries'!B13="","",IF(RIGHT('TRI Entries'!F13, 4)="Mens",'TRI Entries'!E13&amp;".",IF(RIGHT('TRI Entries'!F13, 6)="Ladies",'TRI Entries'!E13&amp;".",'TRI Entries'!E13)))</f>
        <v/>
      </c>
      <c r="H5" t="str">
        <f>IF(LEFT('TRI Entries'!F13,3)="TRI","TRA",IF(LEFT('TRI Entries'!F13,3)="DMT","DMT",""))</f>
        <v/>
      </c>
    </row>
    <row r="6" spans="1:8">
      <c r="A6" t="str">
        <f>IF('TRI Entries'!B14="","",IF(RIGHT('TRI Entries'!F14, 4)="Mens",Club!$C$7&amp;".",IF(RIGHT('TRI Entries'!F14, 6)="Ladies",Club!$C$7&amp;".",Club!$C$7)))</f>
        <v/>
      </c>
      <c r="B6" t="str">
        <f>IF('TRI Entries'!B14="","",IF(RIGHT('TRI Entries'!F14, 4)="Mens",'TRI Entries'!B14&amp;".",IF(RIGHT('TRI Entries'!F14, 6)="Ladies",'TRI Entries'!B14&amp;".",'TRI Entries'!B14)))</f>
        <v/>
      </c>
      <c r="C6" t="str">
        <f>IF(B6="","",'TRI Entries'!C14)</f>
        <v/>
      </c>
      <c r="D6" t="str">
        <f>IF(B6="","",VLOOKUP('TRI Entries'!F14,CategoryLookup!$1:$1048576,2,FALSE))</f>
        <v/>
      </c>
      <c r="E6" t="str">
        <f>IF(B6="","",VLOOKUP('TRI Entries'!F14,CategoryLookup!$1:$1048576,3,FALSE))</f>
        <v/>
      </c>
      <c r="F6" t="str">
        <f>IF('TRI Entries'!G14="","",'TRI Entries'!G14)</f>
        <v/>
      </c>
      <c r="G6" t="str">
        <f>IF('TRI Entries'!B14="","",IF(RIGHT('TRI Entries'!F14, 4)="Mens",'TRI Entries'!E14&amp;".",IF(RIGHT('TRI Entries'!F14, 6)="Ladies",'TRI Entries'!E14&amp;".",'TRI Entries'!E14)))</f>
        <v/>
      </c>
      <c r="H6" t="str">
        <f>IF(LEFT('TRI Entries'!F14,3)="TRI","TRA",IF(LEFT('TRI Entries'!F14,3)="DMT","DMT",""))</f>
        <v/>
      </c>
    </row>
    <row r="7" spans="1:8">
      <c r="A7" t="str">
        <f>IF('TRI Entries'!B15="","",IF(RIGHT('TRI Entries'!F15, 4)="Mens",Club!$C$7&amp;".",IF(RIGHT('TRI Entries'!F15, 6)="Ladies",Club!$C$7&amp;".",Club!$C$7)))</f>
        <v/>
      </c>
      <c r="B7" t="str">
        <f>IF('TRI Entries'!B15="","",IF(RIGHT('TRI Entries'!F15, 4)="Mens",'TRI Entries'!B15&amp;".",IF(RIGHT('TRI Entries'!F15, 6)="Ladies",'TRI Entries'!B15&amp;".",'TRI Entries'!B15)))</f>
        <v/>
      </c>
      <c r="C7" t="str">
        <f>IF(B7="","",'TRI Entries'!C15)</f>
        <v/>
      </c>
      <c r="D7" t="str">
        <f>IF(B7="","",VLOOKUP('TRI Entries'!F15,CategoryLookup!$1:$1048576,2,FALSE))</f>
        <v/>
      </c>
      <c r="E7" t="str">
        <f>IF(B7="","",VLOOKUP('TRI Entries'!F15,CategoryLookup!$1:$1048576,3,FALSE))</f>
        <v/>
      </c>
      <c r="F7" t="str">
        <f>IF('TRI Entries'!G15="","",'TRI Entries'!G15)</f>
        <v/>
      </c>
      <c r="G7" t="str">
        <f>IF('TRI Entries'!B15="","",IF(RIGHT('TRI Entries'!F15, 4)="Mens",'TRI Entries'!E15&amp;".",IF(RIGHT('TRI Entries'!F15, 6)="Ladies",'TRI Entries'!E15&amp;".",'TRI Entries'!E15)))</f>
        <v/>
      </c>
      <c r="H7" t="str">
        <f>IF(LEFT('TRI Entries'!F15,3)="TRI","TRA",IF(LEFT('TRI Entries'!F15,3)="DMT","DMT",""))</f>
        <v/>
      </c>
    </row>
    <row r="8" spans="1:8">
      <c r="A8" t="str">
        <f>IF('TRI Entries'!B16="","",IF(RIGHT('TRI Entries'!F16, 4)="Mens",Club!$C$7&amp;".",IF(RIGHT('TRI Entries'!F16, 6)="Ladies",Club!$C$7&amp;".",Club!$C$7)))</f>
        <v/>
      </c>
      <c r="B8" t="str">
        <f>IF('TRI Entries'!B16="","",IF(RIGHT('TRI Entries'!F16, 4)="Mens",'TRI Entries'!B16&amp;".",IF(RIGHT('TRI Entries'!F16, 6)="Ladies",'TRI Entries'!B16&amp;".",'TRI Entries'!B16)))</f>
        <v/>
      </c>
      <c r="C8" t="str">
        <f>IF(B8="","",'TRI Entries'!C16)</f>
        <v/>
      </c>
      <c r="D8" t="str">
        <f>IF(B8="","",VLOOKUP('TRI Entries'!F16,CategoryLookup!$1:$1048576,2,FALSE))</f>
        <v/>
      </c>
      <c r="E8" t="str">
        <f>IF(B8="","",VLOOKUP('TRI Entries'!F16,CategoryLookup!$1:$1048576,3,FALSE))</f>
        <v/>
      </c>
      <c r="F8" t="str">
        <f>IF('TRI Entries'!G16="","",'TRI Entries'!G16)</f>
        <v/>
      </c>
      <c r="G8" t="str">
        <f>IF('TRI Entries'!B16="","",IF(RIGHT('TRI Entries'!F16, 4)="Mens",'TRI Entries'!E16&amp;".",IF(RIGHT('TRI Entries'!F16, 6)="Ladies",'TRI Entries'!E16&amp;".",'TRI Entries'!E16)))</f>
        <v/>
      </c>
      <c r="H8" t="str">
        <f>IF(LEFT('TRI Entries'!F16,3)="TRI","TRA",IF(LEFT('TRI Entries'!F16,3)="DMT","DMT",""))</f>
        <v/>
      </c>
    </row>
    <row r="9" spans="1:8">
      <c r="A9" t="str">
        <f>IF('TRI Entries'!B17="","",IF(RIGHT('TRI Entries'!F17, 4)="Mens",Club!$C$7&amp;".",IF(RIGHT('TRI Entries'!F17, 6)="Ladies",Club!$C$7&amp;".",Club!$C$7)))</f>
        <v/>
      </c>
      <c r="B9" t="str">
        <f>IF('TRI Entries'!B17="","",IF(RIGHT('TRI Entries'!F17, 4)="Mens",'TRI Entries'!B17&amp;".",IF(RIGHT('TRI Entries'!F17, 6)="Ladies",'TRI Entries'!B17&amp;".",'TRI Entries'!B17)))</f>
        <v/>
      </c>
      <c r="C9" t="str">
        <f>IF(B9="","",'TRI Entries'!C17)</f>
        <v/>
      </c>
      <c r="D9" t="str">
        <f>IF(B9="","",VLOOKUP('TRI Entries'!F17,CategoryLookup!$1:$1048576,2,FALSE))</f>
        <v/>
      </c>
      <c r="E9" t="str">
        <f>IF(B9="","",VLOOKUP('TRI Entries'!F17,CategoryLookup!$1:$1048576,3,FALSE))</f>
        <v/>
      </c>
      <c r="F9" t="str">
        <f>IF('TRI Entries'!G17="","",'TRI Entries'!G17)</f>
        <v/>
      </c>
      <c r="G9" t="str">
        <f>IF('TRI Entries'!B17="","",IF(RIGHT('TRI Entries'!F17, 4)="Mens",'TRI Entries'!E17&amp;".",IF(RIGHT('TRI Entries'!F17, 6)="Ladies",'TRI Entries'!E17&amp;".",'TRI Entries'!E17)))</f>
        <v/>
      </c>
      <c r="H9" t="str">
        <f>IF(LEFT('TRI Entries'!F17,3)="TRI","TRA",IF(LEFT('TRI Entries'!F17,3)="DMT","DMT",""))</f>
        <v/>
      </c>
    </row>
    <row r="10" spans="1:8">
      <c r="A10" t="str">
        <f>IF('TRI Entries'!B18="","",IF(RIGHT('TRI Entries'!F18, 4)="Mens",Club!$C$7&amp;".",IF(RIGHT('TRI Entries'!F18, 6)="Ladies",Club!$C$7&amp;".",Club!$C$7)))</f>
        <v/>
      </c>
      <c r="B10" t="str">
        <f>IF('TRI Entries'!B18="","",IF(RIGHT('TRI Entries'!F18, 4)="Mens",'TRI Entries'!B18&amp;".",IF(RIGHT('TRI Entries'!F18, 6)="Ladies",'TRI Entries'!B18&amp;".",'TRI Entries'!B18)))</f>
        <v/>
      </c>
      <c r="C10" t="str">
        <f>IF(B10="","",'TRI Entries'!C18)</f>
        <v/>
      </c>
      <c r="D10" t="str">
        <f>IF(B10="","",VLOOKUP('TRI Entries'!F18,CategoryLookup!$1:$1048576,2,FALSE))</f>
        <v/>
      </c>
      <c r="E10" t="str">
        <f>IF(B10="","",VLOOKUP('TRI Entries'!F18,CategoryLookup!$1:$1048576,3,FALSE))</f>
        <v/>
      </c>
      <c r="F10" t="str">
        <f>IF('TRI Entries'!G18="","",'TRI Entries'!G18)</f>
        <v/>
      </c>
      <c r="G10" t="str">
        <f>IF('TRI Entries'!B18="","",IF(RIGHT('TRI Entries'!F18, 4)="Mens",'TRI Entries'!E18&amp;".",IF(RIGHT('TRI Entries'!F18, 6)="Ladies",'TRI Entries'!E18&amp;".",'TRI Entries'!E18)))</f>
        <v/>
      </c>
      <c r="H10" t="str">
        <f>IF(LEFT('TRI Entries'!F18,3)="TRI","TRA",IF(LEFT('TRI Entries'!F18,3)="DMT","DMT",""))</f>
        <v/>
      </c>
    </row>
    <row r="11" spans="1:8">
      <c r="A11" t="str">
        <f>IF('TRI Entries'!B19="","",IF(RIGHT('TRI Entries'!F19, 4)="Mens",Club!$C$7&amp;".",IF(RIGHT('TRI Entries'!F19, 6)="Ladies",Club!$C$7&amp;".",Club!$C$7)))</f>
        <v/>
      </c>
      <c r="B11" t="str">
        <f>IF('TRI Entries'!B19="","",IF(RIGHT('TRI Entries'!F19, 4)="Mens",'TRI Entries'!B19&amp;".",IF(RIGHT('TRI Entries'!F19, 6)="Ladies",'TRI Entries'!B19&amp;".",'TRI Entries'!B19)))</f>
        <v/>
      </c>
      <c r="C11" t="str">
        <f>IF(B11="","",'TRI Entries'!C19)</f>
        <v/>
      </c>
      <c r="D11" t="str">
        <f>IF(B11="","",VLOOKUP('TRI Entries'!F19,CategoryLookup!$1:$1048576,2,FALSE))</f>
        <v/>
      </c>
      <c r="E11" t="str">
        <f>IF(B11="","",VLOOKUP('TRI Entries'!F19,CategoryLookup!$1:$1048576,3,FALSE))</f>
        <v/>
      </c>
      <c r="F11" t="str">
        <f>IF('TRI Entries'!G19="","",'TRI Entries'!G19)</f>
        <v/>
      </c>
      <c r="G11" t="str">
        <f>IF('TRI Entries'!B19="","",IF(RIGHT('TRI Entries'!F19, 4)="Mens",'TRI Entries'!E19&amp;".",IF(RIGHT('TRI Entries'!F19, 6)="Ladies",'TRI Entries'!E19&amp;".",'TRI Entries'!E19)))</f>
        <v/>
      </c>
      <c r="H11" t="str">
        <f>IF(LEFT('TRI Entries'!F19,3)="TRI","TRA",IF(LEFT('TRI Entries'!F19,3)="DMT","DMT",""))</f>
        <v/>
      </c>
    </row>
    <row r="12" spans="1:8">
      <c r="A12" t="str">
        <f>IF('TRI Entries'!B20="","",IF(RIGHT('TRI Entries'!F20, 4)="Mens",Club!$C$7&amp;".",IF(RIGHT('TRI Entries'!F20, 6)="Ladies",Club!$C$7&amp;".",Club!$C$7)))</f>
        <v/>
      </c>
      <c r="B12" t="str">
        <f>IF('TRI Entries'!B20="","",IF(RIGHT('TRI Entries'!F20, 4)="Mens",'TRI Entries'!B20&amp;".",IF(RIGHT('TRI Entries'!F20, 6)="Ladies",'TRI Entries'!B20&amp;".",'TRI Entries'!B20)))</f>
        <v/>
      </c>
      <c r="C12" t="str">
        <f>IF(B12="","",'TRI Entries'!C20)</f>
        <v/>
      </c>
      <c r="D12" t="str">
        <f>IF(B12="","",VLOOKUP('TRI Entries'!F20,CategoryLookup!$1:$1048576,2,FALSE))</f>
        <v/>
      </c>
      <c r="E12" t="str">
        <f>IF(B12="","",VLOOKUP('TRI Entries'!F20,CategoryLookup!$1:$1048576,3,FALSE))</f>
        <v/>
      </c>
      <c r="F12" t="str">
        <f>IF('TRI Entries'!G20="","",'TRI Entries'!G20)</f>
        <v/>
      </c>
      <c r="G12" t="str">
        <f>IF('TRI Entries'!B20="","",IF(RIGHT('TRI Entries'!F20, 4)="Mens",'TRI Entries'!E20&amp;".",IF(RIGHT('TRI Entries'!F20, 6)="Ladies",'TRI Entries'!E20&amp;".",'TRI Entries'!E20)))</f>
        <v/>
      </c>
      <c r="H12" t="str">
        <f>IF(LEFT('TRI Entries'!F20,3)="TRI","TRA",IF(LEFT('TRI Entries'!F20,3)="DMT","DMT",""))</f>
        <v/>
      </c>
    </row>
    <row r="13" spans="1:8">
      <c r="A13" t="str">
        <f>IF('TRI Entries'!B21="","",IF(RIGHT('TRI Entries'!F21, 4)="Mens",Club!$C$7&amp;".",IF(RIGHT('TRI Entries'!F21, 6)="Ladies",Club!$C$7&amp;".",Club!$C$7)))</f>
        <v/>
      </c>
      <c r="B13" t="str">
        <f>IF('TRI Entries'!B21="","",IF(RIGHT('TRI Entries'!F21, 4)="Mens",'TRI Entries'!B21&amp;".",IF(RIGHT('TRI Entries'!F21, 6)="Ladies",'TRI Entries'!B21&amp;".",'TRI Entries'!B21)))</f>
        <v/>
      </c>
      <c r="C13" t="str">
        <f>IF(B13="","",'TRI Entries'!C21)</f>
        <v/>
      </c>
      <c r="D13" t="str">
        <f>IF(B13="","",VLOOKUP('TRI Entries'!F21,CategoryLookup!$1:$1048576,2,FALSE))</f>
        <v/>
      </c>
      <c r="E13" t="str">
        <f>IF(B13="","",VLOOKUP('TRI Entries'!F21,CategoryLookup!$1:$1048576,3,FALSE))</f>
        <v/>
      </c>
      <c r="F13" t="str">
        <f>IF('TRI Entries'!G21="","",'TRI Entries'!G21)</f>
        <v/>
      </c>
      <c r="G13" t="str">
        <f>IF('TRI Entries'!B21="","",IF(RIGHT('TRI Entries'!F21, 4)="Mens",'TRI Entries'!E21&amp;".",IF(RIGHT('TRI Entries'!F21, 6)="Ladies",'TRI Entries'!E21&amp;".",'TRI Entries'!E21)))</f>
        <v/>
      </c>
      <c r="H13" t="str">
        <f>IF(LEFT('TRI Entries'!F21,3)="TRI","TRA",IF(LEFT('TRI Entries'!F21,3)="DMT","DMT",""))</f>
        <v/>
      </c>
    </row>
    <row r="14" spans="1:8">
      <c r="A14" t="str">
        <f>IF('TRI Entries'!B22="","",IF(RIGHT('TRI Entries'!F22, 4)="Mens",Club!$C$7&amp;".",IF(RIGHT('TRI Entries'!F22, 6)="Ladies",Club!$C$7&amp;".",Club!$C$7)))</f>
        <v/>
      </c>
      <c r="B14" t="str">
        <f>IF('TRI Entries'!B22="","",IF(RIGHT('TRI Entries'!F22, 4)="Mens",'TRI Entries'!B22&amp;".",IF(RIGHT('TRI Entries'!F22, 6)="Ladies",'TRI Entries'!B22&amp;".",'TRI Entries'!B22)))</f>
        <v/>
      </c>
      <c r="C14" t="str">
        <f>IF(B14="","",'TRI Entries'!C22)</f>
        <v/>
      </c>
      <c r="D14" t="str">
        <f>IF(B14="","",VLOOKUP('TRI Entries'!F22,CategoryLookup!$1:$1048576,2,FALSE))</f>
        <v/>
      </c>
      <c r="E14" t="str">
        <f>IF(B14="","",VLOOKUP('TRI Entries'!F22,CategoryLookup!$1:$1048576,3,FALSE))</f>
        <v/>
      </c>
      <c r="F14" t="str">
        <f>IF('TRI Entries'!G22="","",'TRI Entries'!G22)</f>
        <v/>
      </c>
      <c r="G14" t="str">
        <f>IF('TRI Entries'!B22="","",IF(RIGHT('TRI Entries'!F22, 4)="Mens",'TRI Entries'!E22&amp;".",IF(RIGHT('TRI Entries'!F22, 6)="Ladies",'TRI Entries'!E22&amp;".",'TRI Entries'!E22)))</f>
        <v/>
      </c>
      <c r="H14" t="str">
        <f>IF(LEFT('TRI Entries'!F22,3)="TRI","TRA",IF(LEFT('TRI Entries'!F22,3)="DMT","DMT",""))</f>
        <v/>
      </c>
    </row>
    <row r="15" spans="1:8">
      <c r="A15" t="str">
        <f>IF('TRI Entries'!B23="","",IF(RIGHT('TRI Entries'!F23, 4)="Mens",Club!$C$7&amp;".",IF(RIGHT('TRI Entries'!F23, 6)="Ladies",Club!$C$7&amp;".",Club!$C$7)))</f>
        <v/>
      </c>
      <c r="B15" t="str">
        <f>IF('TRI Entries'!B23="","",IF(RIGHT('TRI Entries'!F23, 4)="Mens",'TRI Entries'!B23&amp;".",IF(RIGHT('TRI Entries'!F23, 6)="Ladies",'TRI Entries'!B23&amp;".",'TRI Entries'!B23)))</f>
        <v/>
      </c>
      <c r="C15" t="str">
        <f>IF(B15="","",'TRI Entries'!C23)</f>
        <v/>
      </c>
      <c r="D15" t="str">
        <f>IF(B15="","",VLOOKUP('TRI Entries'!F23,CategoryLookup!$1:$1048576,2,FALSE))</f>
        <v/>
      </c>
      <c r="E15" t="str">
        <f>IF(B15="","",VLOOKUP('TRI Entries'!F23,CategoryLookup!$1:$1048576,3,FALSE))</f>
        <v/>
      </c>
      <c r="F15" t="str">
        <f>IF('TRI Entries'!G23="","",'TRI Entries'!G23)</f>
        <v/>
      </c>
      <c r="G15" t="str">
        <f>IF('TRI Entries'!B23="","",IF(RIGHT('TRI Entries'!F23, 4)="Mens",'TRI Entries'!E23&amp;".",IF(RIGHT('TRI Entries'!F23, 6)="Ladies",'TRI Entries'!E23&amp;".",'TRI Entries'!E23)))</f>
        <v/>
      </c>
      <c r="H15" t="str">
        <f>IF(LEFT('TRI Entries'!F23,3)="TRI","TRA",IF(LEFT('TRI Entries'!F23,3)="DMT","DMT",""))</f>
        <v/>
      </c>
    </row>
    <row r="16" spans="1:8">
      <c r="A16" t="str">
        <f>IF('TRI Entries'!B24="","",IF(RIGHT('TRI Entries'!F24, 4)="Mens",Club!$C$7&amp;".",IF(RIGHT('TRI Entries'!F24, 6)="Ladies",Club!$C$7&amp;".",Club!$C$7)))</f>
        <v/>
      </c>
      <c r="B16" t="str">
        <f>IF('TRI Entries'!B24="","",IF(RIGHT('TRI Entries'!F24, 4)="Mens",'TRI Entries'!B24&amp;".",IF(RIGHT('TRI Entries'!F24, 6)="Ladies",'TRI Entries'!B24&amp;".",'TRI Entries'!B24)))</f>
        <v/>
      </c>
      <c r="C16" t="str">
        <f>IF(B16="","",'TRI Entries'!C24)</f>
        <v/>
      </c>
      <c r="D16" t="str">
        <f>IF(B16="","",VLOOKUP('TRI Entries'!F24,CategoryLookup!$1:$1048576,2,FALSE))</f>
        <v/>
      </c>
      <c r="E16" t="str">
        <f>IF(B16="","",VLOOKUP('TRI Entries'!F24,CategoryLookup!$1:$1048576,3,FALSE))</f>
        <v/>
      </c>
      <c r="F16" t="str">
        <f>IF('TRI Entries'!G24="","",'TRI Entries'!G24)</f>
        <v/>
      </c>
      <c r="G16" t="str">
        <f>IF('TRI Entries'!B24="","",IF(RIGHT('TRI Entries'!F24, 4)="Mens",'TRI Entries'!E24&amp;".",IF(RIGHT('TRI Entries'!F24, 6)="Ladies",'TRI Entries'!E24&amp;".",'TRI Entries'!E24)))</f>
        <v/>
      </c>
      <c r="H16" t="str">
        <f>IF(LEFT('TRI Entries'!F24,3)="TRI","TRA",IF(LEFT('TRI Entries'!F24,3)="DMT","DMT",""))</f>
        <v/>
      </c>
    </row>
    <row r="17" spans="1:8">
      <c r="A17" t="str">
        <f>IF('TRI Entries'!B25="","",IF(RIGHT('TRI Entries'!F25, 4)="Mens",Club!$C$7&amp;".",IF(RIGHT('TRI Entries'!F25, 6)="Ladies",Club!$C$7&amp;".",Club!$C$7)))</f>
        <v/>
      </c>
      <c r="B17" t="str">
        <f>IF('TRI Entries'!B25="","",IF(RIGHT('TRI Entries'!F25, 4)="Mens",'TRI Entries'!B25&amp;".",IF(RIGHT('TRI Entries'!F25, 6)="Ladies",'TRI Entries'!B25&amp;".",'TRI Entries'!B25)))</f>
        <v/>
      </c>
      <c r="C17" t="str">
        <f>IF(B17="","",'TRI Entries'!C25)</f>
        <v/>
      </c>
      <c r="D17" t="str">
        <f>IF(B17="","",VLOOKUP('TRI Entries'!F25,CategoryLookup!$1:$1048576,2,FALSE))</f>
        <v/>
      </c>
      <c r="E17" t="str">
        <f>IF(B17="","",VLOOKUP('TRI Entries'!F25,CategoryLookup!$1:$1048576,3,FALSE))</f>
        <v/>
      </c>
      <c r="F17" t="str">
        <f>IF('TRI Entries'!G25="","",'TRI Entries'!G25)</f>
        <v/>
      </c>
      <c r="G17" t="str">
        <f>IF('TRI Entries'!B25="","",IF(RIGHT('TRI Entries'!F25, 4)="Mens",'TRI Entries'!E25&amp;".",IF(RIGHT('TRI Entries'!F25, 6)="Ladies",'TRI Entries'!E25&amp;".",'TRI Entries'!E25)))</f>
        <v/>
      </c>
      <c r="H17" t="str">
        <f>IF(LEFT('TRI Entries'!F25,3)="TRI","TRA",IF(LEFT('TRI Entries'!F25,3)="DMT","DMT",""))</f>
        <v/>
      </c>
    </row>
    <row r="18" spans="1:8">
      <c r="A18" t="str">
        <f>IF('TRI Entries'!B26="","",IF(RIGHT('TRI Entries'!F26, 4)="Mens",Club!$C$7&amp;".",IF(RIGHT('TRI Entries'!F26, 6)="Ladies",Club!$C$7&amp;".",Club!$C$7)))</f>
        <v/>
      </c>
      <c r="B18" t="str">
        <f>IF('TRI Entries'!B26="","",IF(RIGHT('TRI Entries'!F26, 4)="Mens",'TRI Entries'!B26&amp;".",IF(RIGHT('TRI Entries'!F26, 6)="Ladies",'TRI Entries'!B26&amp;".",'TRI Entries'!B26)))</f>
        <v/>
      </c>
      <c r="C18" t="str">
        <f>IF(B18="","",'TRI Entries'!C26)</f>
        <v/>
      </c>
      <c r="D18" t="str">
        <f>IF(B18="","",VLOOKUP('TRI Entries'!F26,CategoryLookup!$1:$1048576,2,FALSE))</f>
        <v/>
      </c>
      <c r="E18" t="str">
        <f>IF(B18="","",VLOOKUP('TRI Entries'!F26,CategoryLookup!$1:$1048576,3,FALSE))</f>
        <v/>
      </c>
      <c r="F18" t="str">
        <f>IF('TRI Entries'!G26="","",'TRI Entries'!G26)</f>
        <v/>
      </c>
      <c r="G18" t="str">
        <f>IF('TRI Entries'!B26="","",IF(RIGHT('TRI Entries'!F26, 4)="Mens",'TRI Entries'!E26&amp;".",IF(RIGHT('TRI Entries'!F26, 6)="Ladies",'TRI Entries'!E26&amp;".",'TRI Entries'!E26)))</f>
        <v/>
      </c>
      <c r="H18" t="str">
        <f>IF(LEFT('TRI Entries'!F26,3)="TRI","TRA",IF(LEFT('TRI Entries'!F26,3)="DMT","DMT",""))</f>
        <v/>
      </c>
    </row>
    <row r="19" spans="1:8">
      <c r="A19" t="str">
        <f>IF('TRI Entries'!B27="","",IF(RIGHT('TRI Entries'!F27, 4)="Mens",Club!$C$7&amp;".",IF(RIGHT('TRI Entries'!F27, 6)="Ladies",Club!$C$7&amp;".",Club!$C$7)))</f>
        <v/>
      </c>
      <c r="B19" t="str">
        <f>IF('TRI Entries'!B27="","",IF(RIGHT('TRI Entries'!F27, 4)="Mens",'TRI Entries'!B27&amp;".",IF(RIGHT('TRI Entries'!F27, 6)="Ladies",'TRI Entries'!B27&amp;".",'TRI Entries'!B27)))</f>
        <v/>
      </c>
      <c r="C19" t="str">
        <f>IF(B19="","",'TRI Entries'!C27)</f>
        <v/>
      </c>
      <c r="D19" t="str">
        <f>IF(B19="","",VLOOKUP('TRI Entries'!F27,CategoryLookup!$1:$1048576,2,FALSE))</f>
        <v/>
      </c>
      <c r="E19" t="str">
        <f>IF(B19="","",VLOOKUP('TRI Entries'!F27,CategoryLookup!$1:$1048576,3,FALSE))</f>
        <v/>
      </c>
      <c r="F19" t="str">
        <f>IF('TRI Entries'!G27="","",'TRI Entries'!G27)</f>
        <v/>
      </c>
      <c r="G19" t="str">
        <f>IF('TRI Entries'!B27="","",IF(RIGHT('TRI Entries'!F27, 4)="Mens",'TRI Entries'!E27&amp;".",IF(RIGHT('TRI Entries'!F27, 6)="Ladies",'TRI Entries'!E27&amp;".",'TRI Entries'!E27)))</f>
        <v/>
      </c>
      <c r="H19" t="str">
        <f>IF(LEFT('TRI Entries'!F27,3)="TRI","TRA",IF(LEFT('TRI Entries'!F27,3)="DMT","DMT",""))</f>
        <v/>
      </c>
    </row>
    <row r="20" spans="1:8">
      <c r="A20" t="str">
        <f>IF('TRI Entries'!B28="","",IF(RIGHT('TRI Entries'!F28, 4)="Mens",Club!$C$7&amp;".",IF(RIGHT('TRI Entries'!F28, 6)="Ladies",Club!$C$7&amp;".",Club!$C$7)))</f>
        <v/>
      </c>
      <c r="B20" t="str">
        <f>IF('TRI Entries'!B28="","",IF(RIGHT('TRI Entries'!F28, 4)="Mens",'TRI Entries'!B28&amp;".",IF(RIGHT('TRI Entries'!F28, 6)="Ladies",'TRI Entries'!B28&amp;".",'TRI Entries'!B28)))</f>
        <v/>
      </c>
      <c r="C20" t="str">
        <f>IF(B20="","",'TRI Entries'!C28)</f>
        <v/>
      </c>
      <c r="D20" t="str">
        <f>IF(B20="","",VLOOKUP('TRI Entries'!F28,CategoryLookup!$1:$1048576,2,FALSE))</f>
        <v/>
      </c>
      <c r="E20" t="str">
        <f>IF(B20="","",VLOOKUP('TRI Entries'!F28,CategoryLookup!$1:$1048576,3,FALSE))</f>
        <v/>
      </c>
      <c r="F20" t="str">
        <f>IF('TRI Entries'!G28="","",'TRI Entries'!G28)</f>
        <v/>
      </c>
      <c r="G20" t="str">
        <f>IF('TRI Entries'!B28="","",IF(RIGHT('TRI Entries'!F28, 4)="Mens",'TRI Entries'!E28&amp;".",IF(RIGHT('TRI Entries'!F28, 6)="Ladies",'TRI Entries'!E28&amp;".",'TRI Entries'!E28)))</f>
        <v/>
      </c>
      <c r="H20" t="str">
        <f>IF(LEFT('TRI Entries'!F28,3)="TRI","TRA",IF(LEFT('TRI Entries'!F28,3)="DMT","DMT",""))</f>
        <v/>
      </c>
    </row>
    <row r="21" spans="1:8">
      <c r="A21" t="str">
        <f>IF('TRI Entries'!B29="","",IF(RIGHT('TRI Entries'!F29, 4)="Mens",Club!$C$7&amp;".",IF(RIGHT('TRI Entries'!F29, 6)="Ladies",Club!$C$7&amp;".",Club!$C$7)))</f>
        <v/>
      </c>
      <c r="B21" t="str">
        <f>IF('TRI Entries'!B29="","",IF(RIGHT('TRI Entries'!F29, 4)="Mens",'TRI Entries'!B29&amp;".",IF(RIGHT('TRI Entries'!F29, 6)="Ladies",'TRI Entries'!B29&amp;".",'TRI Entries'!B29)))</f>
        <v/>
      </c>
      <c r="C21" t="str">
        <f>IF(B21="","",'TRI Entries'!C29)</f>
        <v/>
      </c>
      <c r="D21" t="str">
        <f>IF(B21="","",VLOOKUP('TRI Entries'!F29,CategoryLookup!$1:$1048576,2,FALSE))</f>
        <v/>
      </c>
      <c r="E21" t="str">
        <f>IF(B21="","",VLOOKUP('TRI Entries'!F29,CategoryLookup!$1:$1048576,3,FALSE))</f>
        <v/>
      </c>
      <c r="F21" t="str">
        <f>IF('TRI Entries'!G29="","",'TRI Entries'!G29)</f>
        <v/>
      </c>
      <c r="G21" t="str">
        <f>IF('TRI Entries'!B29="","",IF(RIGHT('TRI Entries'!F29, 4)="Mens",'TRI Entries'!E29&amp;".",IF(RIGHT('TRI Entries'!F29, 6)="Ladies",'TRI Entries'!E29&amp;".",'TRI Entries'!E29)))</f>
        <v/>
      </c>
      <c r="H21" t="str">
        <f>IF(LEFT('TRI Entries'!F29,3)="TRI","TRA",IF(LEFT('TRI Entries'!F29,3)="DMT","DMT",""))</f>
        <v/>
      </c>
    </row>
    <row r="22" spans="1:8">
      <c r="A22" t="str">
        <f>IF('TRI Entries'!B30="","",IF(RIGHT('TRI Entries'!F30, 4)="Mens",Club!$C$7&amp;".",IF(RIGHT('TRI Entries'!F30, 6)="Ladies",Club!$C$7&amp;".",Club!$C$7)))</f>
        <v/>
      </c>
      <c r="B22" t="str">
        <f>IF('TRI Entries'!B30="","",IF(RIGHT('TRI Entries'!F30, 4)="Mens",'TRI Entries'!B30&amp;".",IF(RIGHT('TRI Entries'!F30, 6)="Ladies",'TRI Entries'!B30&amp;".",'TRI Entries'!B30)))</f>
        <v/>
      </c>
      <c r="C22" t="str">
        <f>IF(B22="","",'TRI Entries'!C30)</f>
        <v/>
      </c>
      <c r="D22" t="str">
        <f>IF(B22="","",VLOOKUP('TRI Entries'!F30,CategoryLookup!$1:$1048576,2,FALSE))</f>
        <v/>
      </c>
      <c r="E22" t="str">
        <f>IF(B22="","",VLOOKUP('TRI Entries'!F30,CategoryLookup!$1:$1048576,3,FALSE))</f>
        <v/>
      </c>
      <c r="F22" t="str">
        <f>IF('TRI Entries'!G30="","",'TRI Entries'!G30)</f>
        <v/>
      </c>
      <c r="G22" t="str">
        <f>IF('TRI Entries'!B30="","",IF(RIGHT('TRI Entries'!F30, 4)="Mens",'TRI Entries'!E30&amp;".",IF(RIGHT('TRI Entries'!F30, 6)="Ladies",'TRI Entries'!E30&amp;".",'TRI Entries'!E30)))</f>
        <v/>
      </c>
      <c r="H22" t="str">
        <f>IF(LEFT('TRI Entries'!F30,3)="TRI","TRA",IF(LEFT('TRI Entries'!F30,3)="DMT","DMT",""))</f>
        <v/>
      </c>
    </row>
    <row r="23" spans="1:8">
      <c r="A23" t="str">
        <f>IF('TRI Entries'!B31="","",IF(RIGHT('TRI Entries'!F31, 4)="Mens",Club!$C$7&amp;".",IF(RIGHT('TRI Entries'!F31, 6)="Ladies",Club!$C$7&amp;".",Club!$C$7)))</f>
        <v/>
      </c>
      <c r="B23" t="str">
        <f>IF('TRI Entries'!B31="","",IF(RIGHT('TRI Entries'!F31, 4)="Mens",'TRI Entries'!B31&amp;".",IF(RIGHT('TRI Entries'!F31, 6)="Ladies",'TRI Entries'!B31&amp;".",'TRI Entries'!B31)))</f>
        <v/>
      </c>
      <c r="C23" t="str">
        <f>IF(B23="","",'TRI Entries'!C31)</f>
        <v/>
      </c>
      <c r="D23" t="str">
        <f>IF(B23="","",VLOOKUP('TRI Entries'!F31,CategoryLookup!$1:$1048576,2,FALSE))</f>
        <v/>
      </c>
      <c r="E23" t="str">
        <f>IF(B23="","",VLOOKUP('TRI Entries'!F31,CategoryLookup!$1:$1048576,3,FALSE))</f>
        <v/>
      </c>
      <c r="F23" t="str">
        <f>IF('TRI Entries'!G31="","",'TRI Entries'!G31)</f>
        <v/>
      </c>
      <c r="G23" t="str">
        <f>IF('TRI Entries'!B31="","",IF(RIGHT('TRI Entries'!F31, 4)="Mens",'TRI Entries'!E31&amp;".",IF(RIGHT('TRI Entries'!F31, 6)="Ladies",'TRI Entries'!E31&amp;".",'TRI Entries'!E31)))</f>
        <v/>
      </c>
      <c r="H23" t="str">
        <f>IF(LEFT('TRI Entries'!F31,3)="TRI","TRA",IF(LEFT('TRI Entries'!F31,3)="DMT","DMT",""))</f>
        <v/>
      </c>
    </row>
    <row r="24" spans="1:8">
      <c r="A24" t="str">
        <f>IF('TRI Entries'!B32="","",IF(RIGHT('TRI Entries'!F32, 4)="Mens",Club!$C$7&amp;".",IF(RIGHT('TRI Entries'!F32, 6)="Ladies",Club!$C$7&amp;".",Club!$C$7)))</f>
        <v/>
      </c>
      <c r="B24" t="str">
        <f>IF('TRI Entries'!B32="","",IF(RIGHT('TRI Entries'!F32, 4)="Mens",'TRI Entries'!B32&amp;".",IF(RIGHT('TRI Entries'!F32, 6)="Ladies",'TRI Entries'!B32&amp;".",'TRI Entries'!B32)))</f>
        <v/>
      </c>
      <c r="C24" t="str">
        <f>IF(B24="","",'TRI Entries'!C32)</f>
        <v/>
      </c>
      <c r="D24" t="str">
        <f>IF(B24="","",VLOOKUP('TRI Entries'!F32,CategoryLookup!$1:$1048576,2,FALSE))</f>
        <v/>
      </c>
      <c r="E24" t="str">
        <f>IF(B24="","",VLOOKUP('TRI Entries'!F32,CategoryLookup!$1:$1048576,3,FALSE))</f>
        <v/>
      </c>
      <c r="F24" t="str">
        <f>IF('TRI Entries'!G32="","",'TRI Entries'!G32)</f>
        <v/>
      </c>
      <c r="G24" t="str">
        <f>IF('TRI Entries'!B32="","",IF(RIGHT('TRI Entries'!F32, 4)="Mens",'TRI Entries'!E32&amp;".",IF(RIGHT('TRI Entries'!F32, 6)="Ladies",'TRI Entries'!E32&amp;".",'TRI Entries'!E32)))</f>
        <v/>
      </c>
      <c r="H24" t="str">
        <f>IF(LEFT('TRI Entries'!F32,3)="TRI","TRA",IF(LEFT('TRI Entries'!F32,3)="DMT","DMT",""))</f>
        <v/>
      </c>
    </row>
    <row r="25" spans="1:8">
      <c r="A25" t="str">
        <f>IF('TRI Entries'!B33="","",IF(RIGHT('TRI Entries'!F33, 4)="Mens",Club!$C$7&amp;".",IF(RIGHT('TRI Entries'!F33, 6)="Ladies",Club!$C$7&amp;".",Club!$C$7)))</f>
        <v/>
      </c>
      <c r="B25" t="str">
        <f>IF('TRI Entries'!B33="","",IF(RIGHT('TRI Entries'!F33, 4)="Mens",'TRI Entries'!B33&amp;".",IF(RIGHT('TRI Entries'!F33, 6)="Ladies",'TRI Entries'!B33&amp;".",'TRI Entries'!B33)))</f>
        <v/>
      </c>
      <c r="C25" t="str">
        <f>IF(B25="","",'TRI Entries'!C33)</f>
        <v/>
      </c>
      <c r="D25" t="str">
        <f>IF(B25="","",VLOOKUP('TRI Entries'!F33,CategoryLookup!$1:$1048576,2,FALSE))</f>
        <v/>
      </c>
      <c r="E25" t="str">
        <f>IF(B25="","",VLOOKUP('TRI Entries'!F33,CategoryLookup!$1:$1048576,3,FALSE))</f>
        <v/>
      </c>
      <c r="F25" t="str">
        <f>IF('TRI Entries'!G33="","",'TRI Entries'!G33)</f>
        <v/>
      </c>
      <c r="G25" t="str">
        <f>IF('TRI Entries'!B33="","",IF(RIGHT('TRI Entries'!F33, 4)="Mens",'TRI Entries'!E33&amp;".",IF(RIGHT('TRI Entries'!F33, 6)="Ladies",'TRI Entries'!E33&amp;".",'TRI Entries'!E33)))</f>
        <v/>
      </c>
      <c r="H25" t="str">
        <f>IF(LEFT('TRI Entries'!F33,3)="TRI","TRA",IF(LEFT('TRI Entries'!F33,3)="DMT","DMT",""))</f>
        <v/>
      </c>
    </row>
    <row r="26" spans="1:8">
      <c r="A26" t="str">
        <f>IF('TRI Entries'!B34="","",IF(RIGHT('TRI Entries'!F34, 4)="Mens",Club!$C$7&amp;".",IF(RIGHT('TRI Entries'!F34, 6)="Ladies",Club!$C$7&amp;".",Club!$C$7)))</f>
        <v/>
      </c>
      <c r="B26" t="str">
        <f>IF('TRI Entries'!B34="","",IF(RIGHT('TRI Entries'!F34, 4)="Mens",'TRI Entries'!B34&amp;".",IF(RIGHT('TRI Entries'!F34, 6)="Ladies",'TRI Entries'!B34&amp;".",'TRI Entries'!B34)))</f>
        <v/>
      </c>
      <c r="C26" t="str">
        <f>IF(B26="","",'TRI Entries'!C34)</f>
        <v/>
      </c>
      <c r="D26" t="str">
        <f>IF(B26="","",VLOOKUP('TRI Entries'!F34,CategoryLookup!$1:$1048576,2,FALSE))</f>
        <v/>
      </c>
      <c r="E26" t="str">
        <f>IF(B26="","",VLOOKUP('TRI Entries'!F34,CategoryLookup!$1:$1048576,3,FALSE))</f>
        <v/>
      </c>
      <c r="F26" t="str">
        <f>IF('TRI Entries'!G34="","",'TRI Entries'!G34)</f>
        <v/>
      </c>
      <c r="G26" t="str">
        <f>IF('TRI Entries'!B34="","",IF(RIGHT('TRI Entries'!F34, 4)="Mens",'TRI Entries'!E34&amp;".",IF(RIGHT('TRI Entries'!F34, 6)="Ladies",'TRI Entries'!E34&amp;".",'TRI Entries'!E34)))</f>
        <v/>
      </c>
      <c r="H26" t="str">
        <f>IF(LEFT('TRI Entries'!F34,3)="TRI","TRA",IF(LEFT('TRI Entries'!F34,3)="DMT","DMT",""))</f>
        <v/>
      </c>
    </row>
    <row r="27" spans="1:8">
      <c r="A27" t="str">
        <f>IF('TRI Entries'!B35="","",IF(RIGHT('TRI Entries'!F35, 4)="Mens",Club!$C$7&amp;".",IF(RIGHT('TRI Entries'!F35, 6)="Ladies",Club!$C$7&amp;".",Club!$C$7)))</f>
        <v/>
      </c>
      <c r="B27" t="str">
        <f>IF('TRI Entries'!B35="","",IF(RIGHT('TRI Entries'!F35, 4)="Mens",'TRI Entries'!B35&amp;".",IF(RIGHT('TRI Entries'!F35, 6)="Ladies",'TRI Entries'!B35&amp;".",'TRI Entries'!B35)))</f>
        <v/>
      </c>
      <c r="C27" t="str">
        <f>IF(B27="","",'TRI Entries'!C35)</f>
        <v/>
      </c>
      <c r="D27" t="str">
        <f>IF(B27="","",VLOOKUP('TRI Entries'!F35,CategoryLookup!$1:$1048576,2,FALSE))</f>
        <v/>
      </c>
      <c r="E27" t="str">
        <f>IF(B27="","",VLOOKUP('TRI Entries'!F35,CategoryLookup!$1:$1048576,3,FALSE))</f>
        <v/>
      </c>
      <c r="F27" t="str">
        <f>IF('TRI Entries'!G35="","",'TRI Entries'!G35)</f>
        <v/>
      </c>
      <c r="G27" t="str">
        <f>IF('TRI Entries'!B35="","",IF(RIGHT('TRI Entries'!F35, 4)="Mens",'TRI Entries'!E35&amp;".",IF(RIGHT('TRI Entries'!F35, 6)="Ladies",'TRI Entries'!E35&amp;".",'TRI Entries'!E35)))</f>
        <v/>
      </c>
      <c r="H27" t="str">
        <f>IF(LEFT('TRI Entries'!F35,3)="TRI","TRA",IF(LEFT('TRI Entries'!F35,3)="DMT","DMT",""))</f>
        <v/>
      </c>
    </row>
    <row r="28" spans="1:8">
      <c r="A28" t="str">
        <f>IF('TRI Entries'!B36="","",IF(RIGHT('TRI Entries'!F36, 4)="Mens",Club!$C$7&amp;".",IF(RIGHT('TRI Entries'!F36, 6)="Ladies",Club!$C$7&amp;".",Club!$C$7)))</f>
        <v/>
      </c>
      <c r="B28" t="str">
        <f>IF('TRI Entries'!B36="","",IF(RIGHT('TRI Entries'!F36, 4)="Mens",'TRI Entries'!B36&amp;".",IF(RIGHT('TRI Entries'!F36, 6)="Ladies",'TRI Entries'!B36&amp;".",'TRI Entries'!B36)))</f>
        <v/>
      </c>
      <c r="C28" t="str">
        <f>IF(B28="","",'TRI Entries'!C36)</f>
        <v/>
      </c>
      <c r="D28" t="str">
        <f>IF(B28="","",VLOOKUP('TRI Entries'!F36,CategoryLookup!$1:$1048576,2,FALSE))</f>
        <v/>
      </c>
      <c r="E28" t="str">
        <f>IF(B28="","",VLOOKUP('TRI Entries'!F36,CategoryLookup!$1:$1048576,3,FALSE))</f>
        <v/>
      </c>
      <c r="F28" t="str">
        <f>IF('TRI Entries'!G36="","",'TRI Entries'!G36)</f>
        <v/>
      </c>
      <c r="G28" t="str">
        <f>IF('TRI Entries'!B36="","",IF(RIGHT('TRI Entries'!F36, 4)="Mens",'TRI Entries'!E36&amp;".",IF(RIGHT('TRI Entries'!F36, 6)="Ladies",'TRI Entries'!E36&amp;".",'TRI Entries'!E36)))</f>
        <v/>
      </c>
      <c r="H28" t="str">
        <f>IF(LEFT('TRI Entries'!F36,3)="TRI","TRA",IF(LEFT('TRI Entries'!F36,3)="DMT","DMT",""))</f>
        <v/>
      </c>
    </row>
    <row r="29" spans="1:8">
      <c r="A29" t="str">
        <f>IF('TRI Entries'!B37="","",IF(RIGHT('TRI Entries'!F37, 4)="Mens",Club!$C$7&amp;".",IF(RIGHT('TRI Entries'!F37, 6)="Ladies",Club!$C$7&amp;".",Club!$C$7)))</f>
        <v/>
      </c>
      <c r="B29" t="str">
        <f>IF('TRI Entries'!B37="","",IF(RIGHT('TRI Entries'!F37, 4)="Mens",'TRI Entries'!B37&amp;".",IF(RIGHT('TRI Entries'!F37, 6)="Ladies",'TRI Entries'!B37&amp;".",'TRI Entries'!B37)))</f>
        <v/>
      </c>
      <c r="C29" t="str">
        <f>IF(B29="","",'TRI Entries'!C37)</f>
        <v/>
      </c>
      <c r="D29" t="str">
        <f>IF(B29="","",VLOOKUP('TRI Entries'!F37,CategoryLookup!$1:$1048576,2,FALSE))</f>
        <v/>
      </c>
      <c r="E29" t="str">
        <f>IF(B29="","",VLOOKUP('TRI Entries'!F37,CategoryLookup!$1:$1048576,3,FALSE))</f>
        <v/>
      </c>
      <c r="F29" t="str">
        <f>IF('TRI Entries'!G37="","",'TRI Entries'!G37)</f>
        <v/>
      </c>
      <c r="G29" t="str">
        <f>IF('TRI Entries'!B37="","",IF(RIGHT('TRI Entries'!F37, 4)="Mens",'TRI Entries'!E37&amp;".",IF(RIGHT('TRI Entries'!F37, 6)="Ladies",'TRI Entries'!E37&amp;".",'TRI Entries'!E37)))</f>
        <v/>
      </c>
      <c r="H29" t="str">
        <f>IF(LEFT('TRI Entries'!F37,3)="TRI","TRA",IF(LEFT('TRI Entries'!F37,3)="DMT","DMT",""))</f>
        <v/>
      </c>
    </row>
    <row r="30" spans="1:8">
      <c r="A30" t="str">
        <f>IF('TRI Entries'!B38="","",IF(RIGHT('TRI Entries'!F38, 4)="Mens",Club!$C$7&amp;".",IF(RIGHT('TRI Entries'!F38, 6)="Ladies",Club!$C$7&amp;".",Club!$C$7)))</f>
        <v/>
      </c>
      <c r="B30" t="str">
        <f>IF('TRI Entries'!B38="","",IF(RIGHT('TRI Entries'!F38, 4)="Mens",'TRI Entries'!B38&amp;".",IF(RIGHT('TRI Entries'!F38, 6)="Ladies",'TRI Entries'!B38&amp;".",'TRI Entries'!B38)))</f>
        <v/>
      </c>
      <c r="C30" t="str">
        <f>IF(B30="","",'TRI Entries'!C38)</f>
        <v/>
      </c>
      <c r="D30" t="str">
        <f>IF(B30="","",VLOOKUP('TRI Entries'!F38,CategoryLookup!$1:$1048576,2,FALSE))</f>
        <v/>
      </c>
      <c r="E30" t="str">
        <f>IF(B30="","",VLOOKUP('TRI Entries'!F38,CategoryLookup!$1:$1048576,3,FALSE))</f>
        <v/>
      </c>
      <c r="F30" t="str">
        <f>IF('TRI Entries'!G38="","",'TRI Entries'!G38)</f>
        <v/>
      </c>
      <c r="G30" t="str">
        <f>IF('TRI Entries'!B38="","",IF(RIGHT('TRI Entries'!F38, 4)="Mens",'TRI Entries'!E38&amp;".",IF(RIGHT('TRI Entries'!F38, 6)="Ladies",'TRI Entries'!E38&amp;".",'TRI Entries'!E38)))</f>
        <v/>
      </c>
      <c r="H30" t="str">
        <f>IF(LEFT('TRI Entries'!F38,3)="TRI","TRA",IF(LEFT('TRI Entries'!F38,3)="DMT","DMT",""))</f>
        <v/>
      </c>
    </row>
    <row r="31" spans="1:8">
      <c r="A31" t="str">
        <f>IF('TRI Entries'!B39="","",IF(RIGHT('TRI Entries'!F39, 4)="Mens",Club!$C$7&amp;".",IF(RIGHT('TRI Entries'!F39, 6)="Ladies",Club!$C$7&amp;".",Club!$C$7)))</f>
        <v/>
      </c>
      <c r="B31" t="str">
        <f>IF('TRI Entries'!B39="","",IF(RIGHT('TRI Entries'!F39, 4)="Mens",'TRI Entries'!B39&amp;".",IF(RIGHT('TRI Entries'!F39, 6)="Ladies",'TRI Entries'!B39&amp;".",'TRI Entries'!B39)))</f>
        <v/>
      </c>
      <c r="C31" t="str">
        <f>IF(B31="","",'TRI Entries'!C39)</f>
        <v/>
      </c>
      <c r="D31" t="str">
        <f>IF(B31="","",VLOOKUP('TRI Entries'!F39,CategoryLookup!$1:$1048576,2,FALSE))</f>
        <v/>
      </c>
      <c r="E31" t="str">
        <f>IF(B31="","",VLOOKUP('TRI Entries'!F39,CategoryLookup!$1:$1048576,3,FALSE))</f>
        <v/>
      </c>
      <c r="F31" t="str">
        <f>IF('TRI Entries'!G39="","",'TRI Entries'!G39)</f>
        <v/>
      </c>
      <c r="G31" t="str">
        <f>IF('TRI Entries'!B39="","",IF(RIGHT('TRI Entries'!F39, 4)="Mens",'TRI Entries'!E39&amp;".",IF(RIGHT('TRI Entries'!F39, 6)="Ladies",'TRI Entries'!E39&amp;".",'TRI Entries'!E39)))</f>
        <v/>
      </c>
      <c r="H31" t="str">
        <f>IF(LEFT('TRI Entries'!F39,3)="TRI","TRA",IF(LEFT('TRI Entries'!F39,3)="DMT","DMT",""))</f>
        <v/>
      </c>
    </row>
    <row r="32" spans="1:8">
      <c r="A32" t="str">
        <f>IF('TRI Entries'!B40="","",IF(RIGHT('TRI Entries'!F40, 4)="Mens",Club!$C$7&amp;".",IF(RIGHT('TRI Entries'!F40, 6)="Ladies",Club!$C$7&amp;".",Club!$C$7)))</f>
        <v/>
      </c>
      <c r="B32" t="str">
        <f>IF('TRI Entries'!B40="","",IF(RIGHT('TRI Entries'!F40, 4)="Mens",'TRI Entries'!B40&amp;".",IF(RIGHT('TRI Entries'!F40, 6)="Ladies",'TRI Entries'!B40&amp;".",'TRI Entries'!B40)))</f>
        <v/>
      </c>
      <c r="C32" t="str">
        <f>IF(B32="","",'TRI Entries'!C40)</f>
        <v/>
      </c>
      <c r="D32" t="str">
        <f>IF(B32="","",VLOOKUP('TRI Entries'!F40,CategoryLookup!$1:$1048576,2,FALSE))</f>
        <v/>
      </c>
      <c r="E32" t="str">
        <f>IF(B32="","",VLOOKUP('TRI Entries'!F40,CategoryLookup!$1:$1048576,3,FALSE))</f>
        <v/>
      </c>
      <c r="F32" t="str">
        <f>IF('TRI Entries'!G40="","",'TRI Entries'!G40)</f>
        <v/>
      </c>
      <c r="G32" t="str">
        <f>IF('TRI Entries'!B40="","",IF(RIGHT('TRI Entries'!F40, 4)="Mens",'TRI Entries'!E40&amp;".",IF(RIGHT('TRI Entries'!F40, 6)="Ladies",'TRI Entries'!E40&amp;".",'TRI Entries'!E40)))</f>
        <v/>
      </c>
      <c r="H32" t="str">
        <f>IF(LEFT('TRI Entries'!F40,3)="TRI","TRA",IF(LEFT('TRI Entries'!F40,3)="DMT","DMT",""))</f>
        <v/>
      </c>
    </row>
    <row r="33" spans="1:8">
      <c r="A33" t="str">
        <f>IF('TRI Entries'!B41="","",IF(RIGHT('TRI Entries'!F41, 4)="Mens",Club!$C$7&amp;".",IF(RIGHT('TRI Entries'!F41, 6)="Ladies",Club!$C$7&amp;".",Club!$C$7)))</f>
        <v/>
      </c>
      <c r="B33" t="str">
        <f>IF('TRI Entries'!B41="","",IF(RIGHT('TRI Entries'!F41, 4)="Mens",'TRI Entries'!B41&amp;".",IF(RIGHT('TRI Entries'!F41, 6)="Ladies",'TRI Entries'!B41&amp;".",'TRI Entries'!B41)))</f>
        <v/>
      </c>
      <c r="C33" t="str">
        <f>IF(B33="","",'TRI Entries'!C41)</f>
        <v/>
      </c>
      <c r="D33" t="str">
        <f>IF(B33="","",VLOOKUP('TRI Entries'!F41,CategoryLookup!$1:$1048576,2,FALSE))</f>
        <v/>
      </c>
      <c r="E33" t="str">
        <f>IF(B33="","",VLOOKUP('TRI Entries'!F41,CategoryLookup!$1:$1048576,3,FALSE))</f>
        <v/>
      </c>
      <c r="F33" t="str">
        <f>IF('TRI Entries'!G41="","",'TRI Entries'!G41)</f>
        <v/>
      </c>
      <c r="G33" t="str">
        <f>IF('TRI Entries'!B41="","",IF(RIGHT('TRI Entries'!F41, 4)="Mens",'TRI Entries'!E41&amp;".",IF(RIGHT('TRI Entries'!F41, 6)="Ladies",'TRI Entries'!E41&amp;".",'TRI Entries'!E41)))</f>
        <v/>
      </c>
      <c r="H33" t="str">
        <f>IF(LEFT('TRI Entries'!F41,3)="TRI","TRA",IF(LEFT('TRI Entries'!F41,3)="DMT","DMT",""))</f>
        <v/>
      </c>
    </row>
    <row r="34" spans="1:8">
      <c r="A34" t="str">
        <f>IF('TRI Entries'!B42="","",IF(RIGHT('TRI Entries'!F42, 4)="Mens",Club!$C$7&amp;".",IF(RIGHT('TRI Entries'!F42, 6)="Ladies",Club!$C$7&amp;".",Club!$C$7)))</f>
        <v/>
      </c>
      <c r="B34" t="str">
        <f>IF('TRI Entries'!B42="","",IF(RIGHT('TRI Entries'!F42, 4)="Mens",'TRI Entries'!B42&amp;".",IF(RIGHT('TRI Entries'!F42, 6)="Ladies",'TRI Entries'!B42&amp;".",'TRI Entries'!B42)))</f>
        <v/>
      </c>
      <c r="C34" t="str">
        <f>IF(B34="","",'TRI Entries'!C42)</f>
        <v/>
      </c>
      <c r="D34" t="str">
        <f>IF(B34="","",VLOOKUP('TRI Entries'!F42,CategoryLookup!$1:$1048576,2,FALSE))</f>
        <v/>
      </c>
      <c r="E34" t="str">
        <f>IF(B34="","",VLOOKUP('TRI Entries'!F42,CategoryLookup!$1:$1048576,3,FALSE))</f>
        <v/>
      </c>
      <c r="F34" t="str">
        <f>IF('TRI Entries'!G42="","",'TRI Entries'!G42)</f>
        <v/>
      </c>
      <c r="G34" t="str">
        <f>IF('TRI Entries'!B42="","",IF(RIGHT('TRI Entries'!F42, 4)="Mens",'TRI Entries'!E42&amp;".",IF(RIGHT('TRI Entries'!F42, 6)="Ladies",'TRI Entries'!E42&amp;".",'TRI Entries'!E42)))</f>
        <v/>
      </c>
      <c r="H34" t="str">
        <f>IF(LEFT('TRI Entries'!F42,3)="TRI","TRA",IF(LEFT('TRI Entries'!F42,3)="DMT","DMT",""))</f>
        <v/>
      </c>
    </row>
    <row r="35" spans="1:8">
      <c r="A35" t="str">
        <f>IF('TRI Entries'!B43="","",IF(RIGHT('TRI Entries'!F43, 4)="Mens",Club!$C$7&amp;".",IF(RIGHT('TRI Entries'!F43, 6)="Ladies",Club!$C$7&amp;".",Club!$C$7)))</f>
        <v/>
      </c>
      <c r="B35" t="str">
        <f>IF('TRI Entries'!B43="","",IF(RIGHT('TRI Entries'!F43, 4)="Mens",'TRI Entries'!B43&amp;".",IF(RIGHT('TRI Entries'!F43, 6)="Ladies",'TRI Entries'!B43&amp;".",'TRI Entries'!B43)))</f>
        <v/>
      </c>
      <c r="C35" t="str">
        <f>IF(B35="","",'TRI Entries'!C43)</f>
        <v/>
      </c>
      <c r="D35" t="str">
        <f>IF(B35="","",VLOOKUP('TRI Entries'!F43,CategoryLookup!$1:$1048576,2,FALSE))</f>
        <v/>
      </c>
      <c r="E35" t="str">
        <f>IF(B35="","",VLOOKUP('TRI Entries'!F43,CategoryLookup!$1:$1048576,3,FALSE))</f>
        <v/>
      </c>
      <c r="F35" t="str">
        <f>IF('TRI Entries'!G43="","",'TRI Entries'!G43)</f>
        <v/>
      </c>
      <c r="G35" t="str">
        <f>IF('TRI Entries'!B43="","",IF(RIGHT('TRI Entries'!F43, 4)="Mens",'TRI Entries'!E43&amp;".",IF(RIGHT('TRI Entries'!F43, 6)="Ladies",'TRI Entries'!E43&amp;".",'TRI Entries'!E43)))</f>
        <v/>
      </c>
      <c r="H35" t="str">
        <f>IF(LEFT('TRI Entries'!F43,3)="TRI","TRA",IF(LEFT('TRI Entries'!F43,3)="DMT","DMT",""))</f>
        <v/>
      </c>
    </row>
    <row r="36" spans="1:8">
      <c r="A36" t="str">
        <f>IF('TRI Entries'!B44="","",IF(RIGHT('TRI Entries'!F44, 4)="Mens",Club!$C$7&amp;".",IF(RIGHT('TRI Entries'!F44, 6)="Ladies",Club!$C$7&amp;".",Club!$C$7)))</f>
        <v/>
      </c>
      <c r="B36" t="str">
        <f>IF('TRI Entries'!B44="","",IF(RIGHT('TRI Entries'!F44, 4)="Mens",'TRI Entries'!B44&amp;".",IF(RIGHT('TRI Entries'!F44, 6)="Ladies",'TRI Entries'!B44&amp;".",'TRI Entries'!B44)))</f>
        <v/>
      </c>
      <c r="C36" t="str">
        <f>IF(B36="","",'TRI Entries'!C44)</f>
        <v/>
      </c>
      <c r="D36" t="str">
        <f>IF(B36="","",VLOOKUP('TRI Entries'!F44,CategoryLookup!$1:$1048576,2,FALSE))</f>
        <v/>
      </c>
      <c r="E36" t="str">
        <f>IF(B36="","",VLOOKUP('TRI Entries'!F44,CategoryLookup!$1:$1048576,3,FALSE))</f>
        <v/>
      </c>
      <c r="F36" t="str">
        <f>IF('TRI Entries'!G44="","",'TRI Entries'!G44)</f>
        <v/>
      </c>
      <c r="G36" t="str">
        <f>IF('TRI Entries'!B44="","",IF(RIGHT('TRI Entries'!F44, 4)="Mens",'TRI Entries'!E44&amp;".",IF(RIGHT('TRI Entries'!F44, 6)="Ladies",'TRI Entries'!E44&amp;".",'TRI Entries'!E44)))</f>
        <v/>
      </c>
      <c r="H36" t="str">
        <f>IF(LEFT('TRI Entries'!F44,3)="TRI","TRA",IF(LEFT('TRI Entries'!F44,3)="DMT","DMT",""))</f>
        <v/>
      </c>
    </row>
    <row r="37" spans="1:8">
      <c r="A37" t="str">
        <f>IF('TRI Entries'!B45="","",IF(RIGHT('TRI Entries'!F45, 4)="Mens",Club!$C$7&amp;".",IF(RIGHT('TRI Entries'!F45, 6)="Ladies",Club!$C$7&amp;".",Club!$C$7)))</f>
        <v/>
      </c>
      <c r="B37" t="str">
        <f>IF('TRI Entries'!B45="","",IF(RIGHT('TRI Entries'!F45, 4)="Mens",'TRI Entries'!B45&amp;".",IF(RIGHT('TRI Entries'!F45, 6)="Ladies",'TRI Entries'!B45&amp;".",'TRI Entries'!B45)))</f>
        <v/>
      </c>
      <c r="C37" t="str">
        <f>IF(B37="","",'TRI Entries'!C45)</f>
        <v/>
      </c>
      <c r="D37" t="str">
        <f>IF(B37="","",VLOOKUP('TRI Entries'!F45,CategoryLookup!$1:$1048576,2,FALSE))</f>
        <v/>
      </c>
      <c r="E37" t="str">
        <f>IF(B37="","",VLOOKUP('TRI Entries'!F45,CategoryLookup!$1:$1048576,3,FALSE))</f>
        <v/>
      </c>
      <c r="F37" t="str">
        <f>IF('TRI Entries'!G45="","",'TRI Entries'!G45)</f>
        <v/>
      </c>
      <c r="G37" t="str">
        <f>IF('TRI Entries'!B45="","",IF(RIGHT('TRI Entries'!F45, 4)="Mens",'TRI Entries'!E45&amp;".",IF(RIGHT('TRI Entries'!F45, 6)="Ladies",'TRI Entries'!E45&amp;".",'TRI Entries'!E45)))</f>
        <v/>
      </c>
      <c r="H37" t="str">
        <f>IF(LEFT('TRI Entries'!F45,3)="TRI","TRA",IF(LEFT('TRI Entries'!F45,3)="DMT","DMT",""))</f>
        <v/>
      </c>
    </row>
    <row r="38" spans="1:8">
      <c r="A38" t="str">
        <f>IF('TRI Entries'!B46="","",IF(RIGHT('TRI Entries'!F46, 4)="Mens",Club!$C$7&amp;".",IF(RIGHT('TRI Entries'!F46, 6)="Ladies",Club!$C$7&amp;".",Club!$C$7)))</f>
        <v/>
      </c>
      <c r="B38" t="str">
        <f>IF('TRI Entries'!B46="","",IF(RIGHT('TRI Entries'!F46, 4)="Mens",'TRI Entries'!B46&amp;".",IF(RIGHT('TRI Entries'!F46, 6)="Ladies",'TRI Entries'!B46&amp;".",'TRI Entries'!B46)))</f>
        <v/>
      </c>
      <c r="C38" t="str">
        <f>IF(B38="","",'TRI Entries'!C46)</f>
        <v/>
      </c>
      <c r="D38" t="str">
        <f>IF(B38="","",VLOOKUP('TRI Entries'!F46,CategoryLookup!$1:$1048576,2,FALSE))</f>
        <v/>
      </c>
      <c r="E38" t="str">
        <f>IF(B38="","",VLOOKUP('TRI Entries'!F46,CategoryLookup!$1:$1048576,3,FALSE))</f>
        <v/>
      </c>
      <c r="F38" t="str">
        <f>IF('TRI Entries'!G46="","",'TRI Entries'!G46)</f>
        <v/>
      </c>
      <c r="G38" t="str">
        <f>IF('TRI Entries'!B46="","",IF(RIGHT('TRI Entries'!F46, 4)="Mens",'TRI Entries'!E46&amp;".",IF(RIGHT('TRI Entries'!F46, 6)="Ladies",'TRI Entries'!E46&amp;".",'TRI Entries'!E46)))</f>
        <v/>
      </c>
      <c r="H38" t="str">
        <f>IF(LEFT('TRI Entries'!F46,3)="TRI","TRA",IF(LEFT('TRI Entries'!F46,3)="DMT","DMT",""))</f>
        <v/>
      </c>
    </row>
    <row r="39" spans="1:8">
      <c r="A39" t="str">
        <f>IF('TRI Entries'!B47="","",IF(RIGHT('TRI Entries'!F47, 4)="Mens",Club!$C$7&amp;".",IF(RIGHT('TRI Entries'!F47, 6)="Ladies",Club!$C$7&amp;".",Club!$C$7)))</f>
        <v/>
      </c>
      <c r="B39" t="str">
        <f>IF('TRI Entries'!B47="","",IF(RIGHT('TRI Entries'!F47, 4)="Mens",'TRI Entries'!B47&amp;".",IF(RIGHT('TRI Entries'!F47, 6)="Ladies",'TRI Entries'!B47&amp;".",'TRI Entries'!B47)))</f>
        <v/>
      </c>
      <c r="C39" t="str">
        <f>IF(B39="","",'TRI Entries'!C47)</f>
        <v/>
      </c>
      <c r="D39" t="str">
        <f>IF(B39="","",VLOOKUP('TRI Entries'!F47,CategoryLookup!$1:$1048576,2,FALSE))</f>
        <v/>
      </c>
      <c r="E39" t="str">
        <f>IF(B39="","",VLOOKUP('TRI Entries'!F47,CategoryLookup!$1:$1048576,3,FALSE))</f>
        <v/>
      </c>
      <c r="F39" t="str">
        <f>IF('TRI Entries'!G47="","",'TRI Entries'!G47)</f>
        <v/>
      </c>
      <c r="G39" t="str">
        <f>IF('TRI Entries'!B47="","",IF(RIGHT('TRI Entries'!F47, 4)="Mens",'TRI Entries'!E47&amp;".",IF(RIGHT('TRI Entries'!F47, 6)="Ladies",'TRI Entries'!E47&amp;".",'TRI Entries'!E47)))</f>
        <v/>
      </c>
      <c r="H39" t="str">
        <f>IF(LEFT('TRI Entries'!F47,3)="TRI","TRA",IF(LEFT('TRI Entries'!F47,3)="DMT","DMT",""))</f>
        <v/>
      </c>
    </row>
    <row r="40" spans="1:8">
      <c r="A40" t="str">
        <f>IF('TRI Entries'!B48="","",IF(RIGHT('TRI Entries'!F48, 4)="Mens",Club!$C$7&amp;".",IF(RIGHT('TRI Entries'!F48, 6)="Ladies",Club!$C$7&amp;".",Club!$C$7)))</f>
        <v/>
      </c>
      <c r="B40" t="str">
        <f>IF('TRI Entries'!B48="","",IF(RIGHT('TRI Entries'!F48, 4)="Mens",'TRI Entries'!B48&amp;".",IF(RIGHT('TRI Entries'!F48, 6)="Ladies",'TRI Entries'!B48&amp;".",'TRI Entries'!B48)))</f>
        <v/>
      </c>
      <c r="C40" t="str">
        <f>IF(B40="","",'TRI Entries'!C48)</f>
        <v/>
      </c>
      <c r="D40" t="str">
        <f>IF(B40="","",VLOOKUP('TRI Entries'!F48,CategoryLookup!$1:$1048576,2,FALSE))</f>
        <v/>
      </c>
      <c r="E40" t="str">
        <f>IF(B40="","",VLOOKUP('TRI Entries'!F48,CategoryLookup!$1:$1048576,3,FALSE))</f>
        <v/>
      </c>
      <c r="F40" t="str">
        <f>IF('TRI Entries'!G48="","",'TRI Entries'!G48)</f>
        <v/>
      </c>
      <c r="G40" t="str">
        <f>IF('TRI Entries'!B48="","",IF(RIGHT('TRI Entries'!F48, 4)="Mens",'TRI Entries'!E48&amp;".",IF(RIGHT('TRI Entries'!F48, 6)="Ladies",'TRI Entries'!E48&amp;".",'TRI Entries'!E48)))</f>
        <v/>
      </c>
      <c r="H40" t="str">
        <f>IF(LEFT('TRI Entries'!F48,3)="TRI","TRA",IF(LEFT('TRI Entries'!F48,3)="DMT","DMT",""))</f>
        <v/>
      </c>
    </row>
    <row r="41" spans="1:8">
      <c r="A41" t="str">
        <f>IF('TRI Entries'!B49="","",IF(RIGHT('TRI Entries'!F49, 4)="Mens",Club!$C$7&amp;".",IF(RIGHT('TRI Entries'!F49, 6)="Ladies",Club!$C$7&amp;".",Club!$C$7)))</f>
        <v/>
      </c>
      <c r="B41" t="str">
        <f>IF('TRI Entries'!B49="","",IF(RIGHT('TRI Entries'!F49, 4)="Mens",'TRI Entries'!B49&amp;".",IF(RIGHT('TRI Entries'!F49, 6)="Ladies",'TRI Entries'!B49&amp;".",'TRI Entries'!B49)))</f>
        <v/>
      </c>
      <c r="C41" t="str">
        <f>IF(B41="","",'TRI Entries'!C49)</f>
        <v/>
      </c>
      <c r="D41" t="str">
        <f>IF(B41="","",VLOOKUP('TRI Entries'!F49,CategoryLookup!$1:$1048576,2,FALSE))</f>
        <v/>
      </c>
      <c r="E41" t="str">
        <f>IF(B41="","",VLOOKUP('TRI Entries'!F49,CategoryLookup!$1:$1048576,3,FALSE))</f>
        <v/>
      </c>
      <c r="F41" t="str">
        <f>IF('TRI Entries'!G49="","",'TRI Entries'!G49)</f>
        <v/>
      </c>
      <c r="G41" t="str">
        <f>IF('TRI Entries'!B49="","",IF(RIGHT('TRI Entries'!F49, 4)="Mens",'TRI Entries'!E49&amp;".",IF(RIGHT('TRI Entries'!F49, 6)="Ladies",'TRI Entries'!E49&amp;".",'TRI Entries'!E49)))</f>
        <v/>
      </c>
      <c r="H41" t="str">
        <f>IF(LEFT('TRI Entries'!F49,3)="TRI","TRA",IF(LEFT('TRI Entries'!F49,3)="DMT","DMT",""))</f>
        <v/>
      </c>
    </row>
    <row r="42" spans="1:8">
      <c r="A42" t="str">
        <f>IF('TRI Entries'!B50="","",IF(RIGHT('TRI Entries'!F50, 4)="Mens",Club!$C$7&amp;".",IF(RIGHT('TRI Entries'!F50, 6)="Ladies",Club!$C$7&amp;".",Club!$C$7)))</f>
        <v/>
      </c>
      <c r="B42" t="str">
        <f>IF('TRI Entries'!B50="","",IF(RIGHT('TRI Entries'!F50, 4)="Mens",'TRI Entries'!B50&amp;".",IF(RIGHT('TRI Entries'!F50, 6)="Ladies",'TRI Entries'!B50&amp;".",'TRI Entries'!B50)))</f>
        <v/>
      </c>
      <c r="C42" t="str">
        <f>IF(B42="","",'TRI Entries'!C50)</f>
        <v/>
      </c>
      <c r="D42" t="str">
        <f>IF(B42="","",VLOOKUP('TRI Entries'!F50,CategoryLookup!$1:$1048576,2,FALSE))</f>
        <v/>
      </c>
      <c r="E42" t="str">
        <f>IF(B42="","",VLOOKUP('TRI Entries'!F50,CategoryLookup!$1:$1048576,3,FALSE))</f>
        <v/>
      </c>
      <c r="F42" t="str">
        <f>IF('TRI Entries'!G50="","",'TRI Entries'!G50)</f>
        <v/>
      </c>
      <c r="G42" t="str">
        <f>IF('TRI Entries'!B50="","",IF(RIGHT('TRI Entries'!F50, 4)="Mens",'TRI Entries'!E50&amp;".",IF(RIGHT('TRI Entries'!F50, 6)="Ladies",'TRI Entries'!E50&amp;".",'TRI Entries'!E50)))</f>
        <v/>
      </c>
      <c r="H42" t="str">
        <f>IF(LEFT('TRI Entries'!F50,3)="TRI","TRA",IF(LEFT('TRI Entries'!F50,3)="DMT","DMT",""))</f>
        <v/>
      </c>
    </row>
    <row r="43" spans="1:8">
      <c r="A43" t="str">
        <f>IF('TRI Entries'!B51="","",IF(RIGHT('TRI Entries'!F51, 4)="Mens",Club!$C$7&amp;".",IF(RIGHT('TRI Entries'!F51, 6)="Ladies",Club!$C$7&amp;".",Club!$C$7)))</f>
        <v/>
      </c>
      <c r="B43" t="str">
        <f>IF('TRI Entries'!B51="","",IF(RIGHT('TRI Entries'!F51, 4)="Mens",'TRI Entries'!B51&amp;".",IF(RIGHT('TRI Entries'!F51, 6)="Ladies",'TRI Entries'!B51&amp;".",'TRI Entries'!B51)))</f>
        <v/>
      </c>
      <c r="C43" t="str">
        <f>IF(B43="","",'TRI Entries'!C51)</f>
        <v/>
      </c>
      <c r="D43" t="str">
        <f>IF(B43="","",VLOOKUP('TRI Entries'!F51,CategoryLookup!$1:$1048576,2,FALSE))</f>
        <v/>
      </c>
      <c r="E43" t="str">
        <f>IF(B43="","",VLOOKUP('TRI Entries'!F51,CategoryLookup!$1:$1048576,3,FALSE))</f>
        <v/>
      </c>
      <c r="F43" t="str">
        <f>IF('TRI Entries'!G51="","",'TRI Entries'!G51)</f>
        <v/>
      </c>
      <c r="G43" t="str">
        <f>IF('TRI Entries'!B51="","",IF(RIGHT('TRI Entries'!F51, 4)="Mens",'TRI Entries'!E51&amp;".",IF(RIGHT('TRI Entries'!F51, 6)="Ladies",'TRI Entries'!E51&amp;".",'TRI Entries'!E51)))</f>
        <v/>
      </c>
      <c r="H43" t="str">
        <f>IF(LEFT('TRI Entries'!F51,3)="TRI","TRA",IF(LEFT('TRI Entries'!F51,3)="DMT","DMT",""))</f>
        <v/>
      </c>
    </row>
    <row r="44" spans="1:8">
      <c r="A44" t="str">
        <f>IF('TRI Entries'!B52="","",IF(RIGHT('TRI Entries'!F52, 4)="Mens",Club!$C$7&amp;".",IF(RIGHT('TRI Entries'!F52, 6)="Ladies",Club!$C$7&amp;".",Club!$C$7)))</f>
        <v/>
      </c>
      <c r="B44" t="str">
        <f>IF('TRI Entries'!B52="","",IF(RIGHT('TRI Entries'!F52, 4)="Mens",'TRI Entries'!B52&amp;".",IF(RIGHT('TRI Entries'!F52, 6)="Ladies",'TRI Entries'!B52&amp;".",'TRI Entries'!B52)))</f>
        <v/>
      </c>
      <c r="C44" t="str">
        <f>IF(B44="","",'TRI Entries'!C52)</f>
        <v/>
      </c>
      <c r="D44" t="str">
        <f>IF(B44="","",VLOOKUP('TRI Entries'!F52,CategoryLookup!$1:$1048576,2,FALSE))</f>
        <v/>
      </c>
      <c r="E44" t="str">
        <f>IF(B44="","",VLOOKUP('TRI Entries'!F52,CategoryLookup!$1:$1048576,3,FALSE))</f>
        <v/>
      </c>
      <c r="F44" t="str">
        <f>IF('TRI Entries'!G52="","",'TRI Entries'!G52)</f>
        <v/>
      </c>
      <c r="G44" t="str">
        <f>IF('TRI Entries'!B52="","",IF(RIGHT('TRI Entries'!F52, 4)="Mens",'TRI Entries'!E52&amp;".",IF(RIGHT('TRI Entries'!F52, 6)="Ladies",'TRI Entries'!E52&amp;".",'TRI Entries'!E52)))</f>
        <v/>
      </c>
      <c r="H44" t="str">
        <f>IF(LEFT('TRI Entries'!F52,3)="TRI","TRA",IF(LEFT('TRI Entries'!F52,3)="DMT","DMT",""))</f>
        <v/>
      </c>
    </row>
    <row r="45" spans="1:8">
      <c r="A45" t="str">
        <f>IF('TRI Entries'!B53="","",IF(RIGHT('TRI Entries'!F53, 4)="Mens",Club!$C$7&amp;".",IF(RIGHT('TRI Entries'!F53, 6)="Ladies",Club!$C$7&amp;".",Club!$C$7)))</f>
        <v/>
      </c>
      <c r="B45" t="str">
        <f>IF('TRI Entries'!B53="","",IF(RIGHT('TRI Entries'!F53, 4)="Mens",'TRI Entries'!B53&amp;".",IF(RIGHT('TRI Entries'!F53, 6)="Ladies",'TRI Entries'!B53&amp;".",'TRI Entries'!B53)))</f>
        <v/>
      </c>
      <c r="C45" t="str">
        <f>IF(B45="","",'TRI Entries'!C53)</f>
        <v/>
      </c>
      <c r="D45" t="str">
        <f>IF(B45="","",VLOOKUP('TRI Entries'!F53,CategoryLookup!$1:$1048576,2,FALSE))</f>
        <v/>
      </c>
      <c r="E45" t="str">
        <f>IF(B45="","",VLOOKUP('TRI Entries'!F53,CategoryLookup!$1:$1048576,3,FALSE))</f>
        <v/>
      </c>
      <c r="F45" t="str">
        <f>IF('TRI Entries'!G53="","",'TRI Entries'!G53)</f>
        <v/>
      </c>
      <c r="G45" t="str">
        <f>IF('TRI Entries'!B53="","",IF(RIGHT('TRI Entries'!F53, 4)="Mens",'TRI Entries'!E53&amp;".",IF(RIGHT('TRI Entries'!F53, 6)="Ladies",'TRI Entries'!E53&amp;".",'TRI Entries'!E53)))</f>
        <v/>
      </c>
      <c r="H45" t="str">
        <f>IF(LEFT('TRI Entries'!F53,3)="TRI","TRA",IF(LEFT('TRI Entries'!F53,3)="DMT","DMT",""))</f>
        <v/>
      </c>
    </row>
    <row r="46" spans="1:8">
      <c r="A46" t="str">
        <f>IF('TRI Entries'!B54="","",IF(RIGHT('TRI Entries'!F54, 4)="Mens",Club!$C$7&amp;".",IF(RIGHT('TRI Entries'!F54, 6)="Ladies",Club!$C$7&amp;".",Club!$C$7)))</f>
        <v/>
      </c>
      <c r="B46" t="str">
        <f>IF('TRI Entries'!B54="","",IF(RIGHT('TRI Entries'!F54, 4)="Mens",'TRI Entries'!B54&amp;".",IF(RIGHT('TRI Entries'!F54, 6)="Ladies",'TRI Entries'!B54&amp;".",'TRI Entries'!B54)))</f>
        <v/>
      </c>
      <c r="C46" t="str">
        <f>IF(B46="","",'TRI Entries'!C54)</f>
        <v/>
      </c>
      <c r="D46" t="str">
        <f>IF(B46="","",VLOOKUP('TRI Entries'!F54,CategoryLookup!$1:$1048576,2,FALSE))</f>
        <v/>
      </c>
      <c r="E46" t="str">
        <f>IF(B46="","",VLOOKUP('TRI Entries'!F54,CategoryLookup!$1:$1048576,3,FALSE))</f>
        <v/>
      </c>
      <c r="F46" t="str">
        <f>IF('TRI Entries'!G54="","",'TRI Entries'!G54)</f>
        <v/>
      </c>
      <c r="G46" t="str">
        <f>IF('TRI Entries'!B54="","",IF(RIGHT('TRI Entries'!F54, 4)="Mens",'TRI Entries'!E54&amp;".",IF(RIGHT('TRI Entries'!F54, 6)="Ladies",'TRI Entries'!E54&amp;".",'TRI Entries'!E54)))</f>
        <v/>
      </c>
      <c r="H46" t="str">
        <f>IF(LEFT('TRI Entries'!F54,3)="TRI","TRA",IF(LEFT('TRI Entries'!F54,3)="DMT","DMT",""))</f>
        <v/>
      </c>
    </row>
    <row r="47" spans="1:8">
      <c r="A47" t="str">
        <f>IF('TRI Entries'!B55="","",IF(RIGHT('TRI Entries'!F55, 4)="Mens",Club!$C$7&amp;".",IF(RIGHT('TRI Entries'!F55, 6)="Ladies",Club!$C$7&amp;".",Club!$C$7)))</f>
        <v/>
      </c>
      <c r="B47" t="str">
        <f>IF('TRI Entries'!B55="","",IF(RIGHT('TRI Entries'!F55, 4)="Mens",'TRI Entries'!B55&amp;".",IF(RIGHT('TRI Entries'!F55, 6)="Ladies",'TRI Entries'!B55&amp;".",'TRI Entries'!B55)))</f>
        <v/>
      </c>
      <c r="C47" t="str">
        <f>IF(B47="","",'TRI Entries'!C55)</f>
        <v/>
      </c>
      <c r="D47" t="str">
        <f>IF(B47="","",VLOOKUP('TRI Entries'!F55,CategoryLookup!$1:$1048576,2,FALSE))</f>
        <v/>
      </c>
      <c r="E47" t="str">
        <f>IF(B47="","",VLOOKUP('TRI Entries'!F55,CategoryLookup!$1:$1048576,3,FALSE))</f>
        <v/>
      </c>
      <c r="F47" t="str">
        <f>IF('TRI Entries'!G55="","",'TRI Entries'!G55)</f>
        <v/>
      </c>
      <c r="G47" t="str">
        <f>IF('TRI Entries'!B55="","",IF(RIGHT('TRI Entries'!F55, 4)="Mens",'TRI Entries'!E55&amp;".",IF(RIGHT('TRI Entries'!F55, 6)="Ladies",'TRI Entries'!E55&amp;".",'TRI Entries'!E55)))</f>
        <v/>
      </c>
      <c r="H47" t="str">
        <f>IF(LEFT('TRI Entries'!F55,3)="TRI","TRA",IF(LEFT('TRI Entries'!F55,3)="DMT","DMT",""))</f>
        <v/>
      </c>
    </row>
    <row r="48" spans="1:8">
      <c r="A48" t="str">
        <f>IF('TRI Entries'!B56="","",IF(RIGHT('TRI Entries'!F56, 4)="Mens",Club!$C$7&amp;".",IF(RIGHT('TRI Entries'!F56, 6)="Ladies",Club!$C$7&amp;".",Club!$C$7)))</f>
        <v/>
      </c>
      <c r="B48" t="str">
        <f>IF('TRI Entries'!B56="","",IF(RIGHT('TRI Entries'!F56, 4)="Mens",'TRI Entries'!B56&amp;".",IF(RIGHT('TRI Entries'!F56, 6)="Ladies",'TRI Entries'!B56&amp;".",'TRI Entries'!B56)))</f>
        <v/>
      </c>
      <c r="C48" t="str">
        <f>IF(B48="","",'TRI Entries'!C56)</f>
        <v/>
      </c>
      <c r="D48" t="str">
        <f>IF(B48="","",VLOOKUP('TRI Entries'!F56,CategoryLookup!$1:$1048576,2,FALSE))</f>
        <v/>
      </c>
      <c r="E48" t="str">
        <f>IF(B48="","",VLOOKUP('TRI Entries'!F56,CategoryLookup!$1:$1048576,3,FALSE))</f>
        <v/>
      </c>
      <c r="F48" t="str">
        <f>IF('TRI Entries'!G56="","",'TRI Entries'!G56)</f>
        <v/>
      </c>
      <c r="G48" t="str">
        <f>IF('TRI Entries'!B56="","",IF(RIGHT('TRI Entries'!F56, 4)="Mens",'TRI Entries'!E56&amp;".",IF(RIGHT('TRI Entries'!F56, 6)="Ladies",'TRI Entries'!E56&amp;".",'TRI Entries'!E56)))</f>
        <v/>
      </c>
      <c r="H48" t="str">
        <f>IF(LEFT('TRI Entries'!F56,3)="TRI","TRA",IF(LEFT('TRI Entries'!F56,3)="DMT","DMT",""))</f>
        <v/>
      </c>
    </row>
    <row r="49" spans="1:8">
      <c r="A49" t="str">
        <f>IF('TRI Entries'!B57="","",IF(RIGHT('TRI Entries'!F57, 4)="Mens",Club!$C$7&amp;".",IF(RIGHT('TRI Entries'!F57, 6)="Ladies",Club!$C$7&amp;".",Club!$C$7)))</f>
        <v/>
      </c>
      <c r="B49" t="str">
        <f>IF('TRI Entries'!B57="","",IF(RIGHT('TRI Entries'!F57, 4)="Mens",'TRI Entries'!B57&amp;".",IF(RIGHT('TRI Entries'!F57, 6)="Ladies",'TRI Entries'!B57&amp;".",'TRI Entries'!B57)))</f>
        <v/>
      </c>
      <c r="C49" t="str">
        <f>IF(B49="","",'TRI Entries'!C57)</f>
        <v/>
      </c>
      <c r="D49" t="str">
        <f>IF(B49="","",VLOOKUP('TRI Entries'!F57,CategoryLookup!$1:$1048576,2,FALSE))</f>
        <v/>
      </c>
      <c r="E49" t="str">
        <f>IF(B49="","",VLOOKUP('TRI Entries'!F57,CategoryLookup!$1:$1048576,3,FALSE))</f>
        <v/>
      </c>
      <c r="F49" t="str">
        <f>IF('TRI Entries'!G57="","",'TRI Entries'!G57)</f>
        <v/>
      </c>
      <c r="G49" t="str">
        <f>IF('TRI Entries'!B57="","",IF(RIGHT('TRI Entries'!F57, 4)="Mens",'TRI Entries'!E57&amp;".",IF(RIGHT('TRI Entries'!F57, 6)="Ladies",'TRI Entries'!E57&amp;".",'TRI Entries'!E57)))</f>
        <v/>
      </c>
      <c r="H49" t="str">
        <f>IF(LEFT('TRI Entries'!F57,3)="TRI","TRA",IF(LEFT('TRI Entries'!F57,3)="DMT","DMT",""))</f>
        <v/>
      </c>
    </row>
    <row r="50" spans="1:8">
      <c r="A50" t="str">
        <f>IF('TRI Entries'!B58="","",IF(RIGHT('TRI Entries'!F58, 4)="Mens",Club!$C$7&amp;".",IF(RIGHT('TRI Entries'!F58, 6)="Ladies",Club!$C$7&amp;".",Club!$C$7)))</f>
        <v/>
      </c>
      <c r="B50" t="str">
        <f>IF('TRI Entries'!B58="","",IF(RIGHT('TRI Entries'!F58, 4)="Mens",'TRI Entries'!B58&amp;".",IF(RIGHT('TRI Entries'!F58, 6)="Ladies",'TRI Entries'!B58&amp;".",'TRI Entries'!B58)))</f>
        <v/>
      </c>
      <c r="C50" t="str">
        <f>IF(B50="","",'TRI Entries'!C58)</f>
        <v/>
      </c>
      <c r="D50" t="str">
        <f>IF(B50="","",VLOOKUP('TRI Entries'!F58,CategoryLookup!$1:$1048576,2,FALSE))</f>
        <v/>
      </c>
      <c r="E50" t="str">
        <f>IF(B50="","",VLOOKUP('TRI Entries'!F58,CategoryLookup!$1:$1048576,3,FALSE))</f>
        <v/>
      </c>
      <c r="F50" t="str">
        <f>IF('TRI Entries'!G58="","",'TRI Entries'!G58)</f>
        <v/>
      </c>
      <c r="G50" t="str">
        <f>IF('TRI Entries'!B58="","",IF(RIGHT('TRI Entries'!F58, 4)="Mens",'TRI Entries'!E58&amp;".",IF(RIGHT('TRI Entries'!F58, 6)="Ladies",'TRI Entries'!E58&amp;".",'TRI Entries'!E58)))</f>
        <v/>
      </c>
      <c r="H50" t="str">
        <f>IF(LEFT('TRI Entries'!F58,3)="TRI","TRA",IF(LEFT('TRI Entries'!F58,3)="DMT","DMT",""))</f>
        <v/>
      </c>
    </row>
    <row r="51" spans="1:8">
      <c r="A51" t="str">
        <f>IF('TRI Entries'!B59="","",IF(RIGHT('TRI Entries'!F59, 4)="Mens",Club!$C$7&amp;".",IF(RIGHT('TRI Entries'!F59, 6)="Ladies",Club!$C$7&amp;".",Club!$C$7)))</f>
        <v/>
      </c>
      <c r="B51" t="str">
        <f>IF('TRI Entries'!B59="","",IF(RIGHT('TRI Entries'!F59, 4)="Mens",'TRI Entries'!B59&amp;".",IF(RIGHT('TRI Entries'!F59, 6)="Ladies",'TRI Entries'!B59&amp;".",'TRI Entries'!B59)))</f>
        <v/>
      </c>
      <c r="C51" t="str">
        <f>IF(B51="","",'TRI Entries'!C59)</f>
        <v/>
      </c>
      <c r="D51" t="str">
        <f>IF(B51="","",VLOOKUP('TRI Entries'!F59,CategoryLookup!$1:$1048576,2,FALSE))</f>
        <v/>
      </c>
      <c r="E51" t="str">
        <f>IF(B51="","",VLOOKUP('TRI Entries'!F59,CategoryLookup!$1:$1048576,3,FALSE))</f>
        <v/>
      </c>
      <c r="F51" t="str">
        <f>IF('TRI Entries'!G59="","",'TRI Entries'!G59)</f>
        <v/>
      </c>
      <c r="G51" t="str">
        <f>IF('TRI Entries'!B59="","",IF(RIGHT('TRI Entries'!F59, 4)="Mens",'TRI Entries'!E59&amp;".",IF(RIGHT('TRI Entries'!F59, 6)="Ladies",'TRI Entries'!E59&amp;".",'TRI Entries'!E59)))</f>
        <v/>
      </c>
      <c r="H51" t="str">
        <f>IF(LEFT('TRI Entries'!F59,3)="TRI","TRA",IF(LEFT('TRI Entries'!F59,3)="DMT","DMT",""))</f>
        <v/>
      </c>
    </row>
    <row r="52" spans="1:8">
      <c r="A52" t="str">
        <f>IF('TRI Entries'!B60="","",IF(RIGHT('TRI Entries'!F60, 4)="Mens",Club!$C$7&amp;".",IF(RIGHT('TRI Entries'!F60, 6)="Ladies",Club!$C$7&amp;".",Club!$C$7)))</f>
        <v/>
      </c>
      <c r="B52" t="str">
        <f>IF('TRI Entries'!B60="","",IF(RIGHT('TRI Entries'!F60, 4)="Mens",'TRI Entries'!B60&amp;".",IF(RIGHT('TRI Entries'!F60, 6)="Ladies",'TRI Entries'!B60&amp;".",'TRI Entries'!B60)))</f>
        <v/>
      </c>
      <c r="C52" t="str">
        <f>IF(B52="","",'TRI Entries'!C60)</f>
        <v/>
      </c>
      <c r="D52" t="str">
        <f>IF(B52="","",VLOOKUP('TRI Entries'!F60,CategoryLookup!$1:$1048576,2,FALSE))</f>
        <v/>
      </c>
      <c r="E52" t="str">
        <f>IF(B52="","",VLOOKUP('TRI Entries'!F60,CategoryLookup!$1:$1048576,3,FALSE))</f>
        <v/>
      </c>
      <c r="F52" t="str">
        <f>IF('TRI Entries'!G60="","",'TRI Entries'!G60)</f>
        <v/>
      </c>
      <c r="G52" t="str">
        <f>IF('TRI Entries'!B60="","",IF(RIGHT('TRI Entries'!F60, 4)="Mens",'TRI Entries'!E60&amp;".",IF(RIGHT('TRI Entries'!F60, 6)="Ladies",'TRI Entries'!E60&amp;".",'TRI Entries'!E60)))</f>
        <v/>
      </c>
      <c r="H52" t="str">
        <f>IF(LEFT('TRI Entries'!F60,3)="TRI","TRA",IF(LEFT('TRI Entries'!F60,3)="DMT","DMT",""))</f>
        <v/>
      </c>
    </row>
    <row r="53" spans="1:8">
      <c r="A53" t="str">
        <f>IF('TRI Entries'!B61="","",IF(RIGHT('TRI Entries'!F61, 4)="Mens",Club!$C$7&amp;".",IF(RIGHT('TRI Entries'!F61, 6)="Ladies",Club!$C$7&amp;".",Club!$C$7)))</f>
        <v/>
      </c>
      <c r="B53" t="str">
        <f>IF('TRI Entries'!B61="","",IF(RIGHT('TRI Entries'!F61, 4)="Mens",'TRI Entries'!B61&amp;".",IF(RIGHT('TRI Entries'!F61, 6)="Ladies",'TRI Entries'!B61&amp;".",'TRI Entries'!B61)))</f>
        <v/>
      </c>
      <c r="C53" t="str">
        <f>IF(B53="","",'TRI Entries'!C61)</f>
        <v/>
      </c>
      <c r="D53" t="str">
        <f>IF(B53="","",VLOOKUP('TRI Entries'!F61,CategoryLookup!$1:$1048576,2,FALSE))</f>
        <v/>
      </c>
      <c r="E53" t="str">
        <f>IF(B53="","",VLOOKUP('TRI Entries'!F61,CategoryLookup!$1:$1048576,3,FALSE))</f>
        <v/>
      </c>
      <c r="F53" t="str">
        <f>IF('TRI Entries'!G61="","",'TRI Entries'!G61)</f>
        <v/>
      </c>
      <c r="G53" t="str">
        <f>IF('TRI Entries'!B61="","",IF(RIGHT('TRI Entries'!F61, 4)="Mens",'TRI Entries'!E61&amp;".",IF(RIGHT('TRI Entries'!F61, 6)="Ladies",'TRI Entries'!E61&amp;".",'TRI Entries'!E61)))</f>
        <v/>
      </c>
      <c r="H53" t="str">
        <f>IF(LEFT('TRI Entries'!F61,3)="TRI","TRA",IF(LEFT('TRI Entries'!F61,3)="DMT","DMT",""))</f>
        <v/>
      </c>
    </row>
    <row r="54" spans="1:8">
      <c r="A54" t="str">
        <f>IF('TRI Entries'!B62="","",IF(RIGHT('TRI Entries'!F62, 4)="Mens",Club!$C$7&amp;".",IF(RIGHT('TRI Entries'!F62, 6)="Ladies",Club!$C$7&amp;".",Club!$C$7)))</f>
        <v/>
      </c>
      <c r="B54" t="str">
        <f>IF('TRI Entries'!B62="","",IF(RIGHT('TRI Entries'!F62, 4)="Mens",'TRI Entries'!B62&amp;".",IF(RIGHT('TRI Entries'!F62, 6)="Ladies",'TRI Entries'!B62&amp;".",'TRI Entries'!B62)))</f>
        <v/>
      </c>
      <c r="C54" t="str">
        <f>IF(B54="","",'TRI Entries'!C62)</f>
        <v/>
      </c>
      <c r="D54" t="str">
        <f>IF(B54="","",VLOOKUP('TRI Entries'!F62,CategoryLookup!$1:$1048576,2,FALSE))</f>
        <v/>
      </c>
      <c r="E54" t="str">
        <f>IF(B54="","",VLOOKUP('TRI Entries'!F62,CategoryLookup!$1:$1048576,3,FALSE))</f>
        <v/>
      </c>
      <c r="F54" t="str">
        <f>IF('TRI Entries'!G62="","",'TRI Entries'!G62)</f>
        <v/>
      </c>
      <c r="G54" t="str">
        <f>IF('TRI Entries'!B62="","",IF(RIGHT('TRI Entries'!F62, 4)="Mens",'TRI Entries'!E62&amp;".",IF(RIGHT('TRI Entries'!F62, 6)="Ladies",'TRI Entries'!E62&amp;".",'TRI Entries'!E62)))</f>
        <v/>
      </c>
      <c r="H54" t="str">
        <f>IF(LEFT('TRI Entries'!F62,3)="TRI","TRA",IF(LEFT('TRI Entries'!F62,3)="DMT","DMT",""))</f>
        <v/>
      </c>
    </row>
    <row r="55" spans="1:8">
      <c r="A55" t="str">
        <f>IF('TRI Entries'!B63="","",IF(RIGHT('TRI Entries'!F63, 4)="Mens",Club!$C$7&amp;".",IF(RIGHT('TRI Entries'!F63, 6)="Ladies",Club!$C$7&amp;".",Club!$C$7)))</f>
        <v/>
      </c>
      <c r="B55" t="str">
        <f>IF('TRI Entries'!B63="","",IF(RIGHT('TRI Entries'!F63, 4)="Mens",'TRI Entries'!B63&amp;".",IF(RIGHT('TRI Entries'!F63, 6)="Ladies",'TRI Entries'!B63&amp;".",'TRI Entries'!B63)))</f>
        <v/>
      </c>
      <c r="C55" t="str">
        <f>IF(B55="","",'TRI Entries'!C63)</f>
        <v/>
      </c>
      <c r="D55" t="str">
        <f>IF(B55="","",VLOOKUP('TRI Entries'!F63,CategoryLookup!$1:$1048576,2,FALSE))</f>
        <v/>
      </c>
      <c r="E55" t="str">
        <f>IF(B55="","",VLOOKUP('TRI Entries'!F63,CategoryLookup!$1:$1048576,3,FALSE))</f>
        <v/>
      </c>
      <c r="F55" t="str">
        <f>IF('TRI Entries'!G63="","",'TRI Entries'!G63)</f>
        <v/>
      </c>
      <c r="G55" t="str">
        <f>IF('TRI Entries'!B63="","",IF(RIGHT('TRI Entries'!F63, 4)="Mens",'TRI Entries'!E63&amp;".",IF(RIGHT('TRI Entries'!F63, 6)="Ladies",'TRI Entries'!E63&amp;".",'TRI Entries'!E63)))</f>
        <v/>
      </c>
      <c r="H55" t="str">
        <f>IF(LEFT('TRI Entries'!F63,3)="TRI","TRA",IF(LEFT('TRI Entries'!F63,3)="DMT","DMT",""))</f>
        <v/>
      </c>
    </row>
    <row r="56" spans="1:8">
      <c r="A56" t="str">
        <f>IF('TRI Entries'!B64="","",IF(RIGHT('TRI Entries'!F64, 4)="Mens",Club!$C$7&amp;".",IF(RIGHT('TRI Entries'!F64, 6)="Ladies",Club!$C$7&amp;".",Club!$C$7)))</f>
        <v/>
      </c>
      <c r="B56" t="str">
        <f>IF('TRI Entries'!B64="","",IF(RIGHT('TRI Entries'!F64, 4)="Mens",'TRI Entries'!B64&amp;".",IF(RIGHT('TRI Entries'!F64, 6)="Ladies",'TRI Entries'!B64&amp;".",'TRI Entries'!B64)))</f>
        <v/>
      </c>
      <c r="C56" t="str">
        <f>IF(B56="","",'TRI Entries'!C64)</f>
        <v/>
      </c>
      <c r="D56" t="str">
        <f>IF(B56="","",VLOOKUP('TRI Entries'!F64,CategoryLookup!$1:$1048576,2,FALSE))</f>
        <v/>
      </c>
      <c r="E56" t="str">
        <f>IF(B56="","",VLOOKUP('TRI Entries'!F64,CategoryLookup!$1:$1048576,3,FALSE))</f>
        <v/>
      </c>
      <c r="F56" t="str">
        <f>IF('TRI Entries'!G64="","",'TRI Entries'!G64)</f>
        <v/>
      </c>
      <c r="G56" t="str">
        <f>IF('TRI Entries'!B64="","",IF(RIGHT('TRI Entries'!F64, 4)="Mens",'TRI Entries'!E64&amp;".",IF(RIGHT('TRI Entries'!F64, 6)="Ladies",'TRI Entries'!E64&amp;".",'TRI Entries'!E64)))</f>
        <v/>
      </c>
      <c r="H56" t="str">
        <f>IF(LEFT('TRI Entries'!F64,3)="TRI","TRA",IF(LEFT('TRI Entries'!F64,3)="DMT","DMT",""))</f>
        <v/>
      </c>
    </row>
    <row r="57" spans="1:8">
      <c r="A57" t="str">
        <f>IF('TRI Entries'!B65="","",IF(RIGHT('TRI Entries'!F65, 4)="Mens",Club!$C$7&amp;".",IF(RIGHT('TRI Entries'!F65, 6)="Ladies",Club!$C$7&amp;".",Club!$C$7)))</f>
        <v/>
      </c>
      <c r="B57" t="str">
        <f>IF('TRI Entries'!B65="","",IF(RIGHT('TRI Entries'!F65, 4)="Mens",'TRI Entries'!B65&amp;".",IF(RIGHT('TRI Entries'!F65, 6)="Ladies",'TRI Entries'!B65&amp;".",'TRI Entries'!B65)))</f>
        <v/>
      </c>
      <c r="C57" t="str">
        <f>IF(B57="","",'TRI Entries'!C65)</f>
        <v/>
      </c>
      <c r="D57" t="str">
        <f>IF(B57="","",VLOOKUP('TRI Entries'!F65,CategoryLookup!$1:$1048576,2,FALSE))</f>
        <v/>
      </c>
      <c r="E57" t="str">
        <f>IF(B57="","",VLOOKUP('TRI Entries'!F65,CategoryLookup!$1:$1048576,3,FALSE))</f>
        <v/>
      </c>
      <c r="F57" t="str">
        <f>IF('TRI Entries'!G65="","",'TRI Entries'!G65)</f>
        <v/>
      </c>
      <c r="G57" t="str">
        <f>IF('TRI Entries'!B65="","",IF(RIGHT('TRI Entries'!F65, 4)="Mens",'TRI Entries'!E65&amp;".",IF(RIGHT('TRI Entries'!F65, 6)="Ladies",'TRI Entries'!E65&amp;".",'TRI Entries'!E65)))</f>
        <v/>
      </c>
      <c r="H57" t="str">
        <f>IF(LEFT('TRI Entries'!F65,3)="TRI","TRA",IF(LEFT('TRI Entries'!F65,3)="DMT","DMT",""))</f>
        <v/>
      </c>
    </row>
    <row r="58" spans="1:8">
      <c r="A58" t="str">
        <f>IF('TRI Entries'!B66="","",IF(RIGHT('TRI Entries'!F66, 4)="Mens",Club!$C$7&amp;".",IF(RIGHT('TRI Entries'!F66, 6)="Ladies",Club!$C$7&amp;".",Club!$C$7)))</f>
        <v/>
      </c>
      <c r="B58" t="str">
        <f>IF('TRI Entries'!B66="","",IF(RIGHT('TRI Entries'!F66, 4)="Mens",'TRI Entries'!B66&amp;".",IF(RIGHT('TRI Entries'!F66, 6)="Ladies",'TRI Entries'!B66&amp;".",'TRI Entries'!B66)))</f>
        <v/>
      </c>
      <c r="C58" t="str">
        <f>IF(B58="","",'TRI Entries'!C66)</f>
        <v/>
      </c>
      <c r="D58" t="str">
        <f>IF(B58="","",VLOOKUP('TRI Entries'!F66,CategoryLookup!$1:$1048576,2,FALSE))</f>
        <v/>
      </c>
      <c r="E58" t="str">
        <f>IF(B58="","",VLOOKUP('TRI Entries'!F66,CategoryLookup!$1:$1048576,3,FALSE))</f>
        <v/>
      </c>
      <c r="F58" t="str">
        <f>IF('TRI Entries'!G66="","",'TRI Entries'!G66)</f>
        <v/>
      </c>
      <c r="G58" t="str">
        <f>IF('TRI Entries'!B66="","",IF(RIGHT('TRI Entries'!F66, 4)="Mens",'TRI Entries'!E66&amp;".",IF(RIGHT('TRI Entries'!F66, 6)="Ladies",'TRI Entries'!E66&amp;".",'TRI Entries'!E66)))</f>
        <v/>
      </c>
      <c r="H58" t="str">
        <f>IF(LEFT('TRI Entries'!F66,3)="TRI","TRA",IF(LEFT('TRI Entries'!F66,3)="DMT","DMT",""))</f>
        <v/>
      </c>
    </row>
    <row r="59" spans="1:8">
      <c r="A59" t="str">
        <f>IF('TRI Entries'!B67="","",IF(RIGHT('TRI Entries'!F67, 4)="Mens",Club!$C$7&amp;".",IF(RIGHT('TRI Entries'!F67, 6)="Ladies",Club!$C$7&amp;".",Club!$C$7)))</f>
        <v/>
      </c>
      <c r="B59" t="str">
        <f>IF('TRI Entries'!B67="","",IF(RIGHT('TRI Entries'!F67, 4)="Mens",'TRI Entries'!B67&amp;".",IF(RIGHT('TRI Entries'!F67, 6)="Ladies",'TRI Entries'!B67&amp;".",'TRI Entries'!B67)))</f>
        <v/>
      </c>
      <c r="C59" t="str">
        <f>IF(B59="","",'TRI Entries'!C67)</f>
        <v/>
      </c>
      <c r="D59" t="str">
        <f>IF(B59="","",VLOOKUP('TRI Entries'!F67,CategoryLookup!$1:$1048576,2,FALSE))</f>
        <v/>
      </c>
      <c r="E59" t="str">
        <f>IF(B59="","",VLOOKUP('TRI Entries'!F67,CategoryLookup!$1:$1048576,3,FALSE))</f>
        <v/>
      </c>
      <c r="F59" t="str">
        <f>IF('TRI Entries'!G67="","",'TRI Entries'!G67)</f>
        <v/>
      </c>
      <c r="G59" t="str">
        <f>IF('TRI Entries'!B67="","",IF(RIGHT('TRI Entries'!F67, 4)="Mens",'TRI Entries'!E67&amp;".",IF(RIGHT('TRI Entries'!F67, 6)="Ladies",'TRI Entries'!E67&amp;".",'TRI Entries'!E67)))</f>
        <v/>
      </c>
      <c r="H59" t="str">
        <f>IF(LEFT('TRI Entries'!F67,3)="TRI","TRA",IF(LEFT('TRI Entries'!F67,3)="DMT","DMT",""))</f>
        <v/>
      </c>
    </row>
    <row r="60" spans="1:8">
      <c r="A60" t="str">
        <f>IF('TRI Entries'!B68="","",IF(RIGHT('TRI Entries'!F68, 4)="Mens",Club!$C$7&amp;".",IF(RIGHT('TRI Entries'!F68, 6)="Ladies",Club!$C$7&amp;".",Club!$C$7)))</f>
        <v/>
      </c>
      <c r="B60" t="str">
        <f>IF('TRI Entries'!B68="","",IF(RIGHT('TRI Entries'!F68, 4)="Mens",'TRI Entries'!B68&amp;".",IF(RIGHT('TRI Entries'!F68, 6)="Ladies",'TRI Entries'!B68&amp;".",'TRI Entries'!B68)))</f>
        <v/>
      </c>
      <c r="C60" t="str">
        <f>IF(B60="","",'TRI Entries'!C68)</f>
        <v/>
      </c>
      <c r="D60" t="str">
        <f>IF(B60="","",VLOOKUP('TRI Entries'!F68,CategoryLookup!$1:$1048576,2,FALSE))</f>
        <v/>
      </c>
      <c r="E60" t="str">
        <f>IF(B60="","",VLOOKUP('TRI Entries'!F68,CategoryLookup!$1:$1048576,3,FALSE))</f>
        <v/>
      </c>
      <c r="F60" t="str">
        <f>IF('TRI Entries'!G68="","",'TRI Entries'!G68)</f>
        <v/>
      </c>
      <c r="G60" t="str">
        <f>IF('TRI Entries'!B68="","",IF(RIGHT('TRI Entries'!F68, 4)="Mens",'TRI Entries'!E68&amp;".",IF(RIGHT('TRI Entries'!F68, 6)="Ladies",'TRI Entries'!E68&amp;".",'TRI Entries'!E68)))</f>
        <v/>
      </c>
      <c r="H60" t="str">
        <f>IF(LEFT('TRI Entries'!F68,3)="TRI","TRA",IF(LEFT('TRI Entries'!F68,3)="DMT","DMT",""))</f>
        <v/>
      </c>
    </row>
    <row r="61" spans="1:8">
      <c r="A61" t="str">
        <f>IF('TRI Entries'!B69="","",IF(RIGHT('TRI Entries'!F69, 4)="Mens",Club!$C$7&amp;".",IF(RIGHT('TRI Entries'!F69, 6)="Ladies",Club!$C$7&amp;".",Club!$C$7)))</f>
        <v/>
      </c>
      <c r="B61" t="str">
        <f>IF('TRI Entries'!B69="","",IF(RIGHT('TRI Entries'!F69, 4)="Mens",'TRI Entries'!B69&amp;".",IF(RIGHT('TRI Entries'!F69, 6)="Ladies",'TRI Entries'!B69&amp;".",'TRI Entries'!B69)))</f>
        <v/>
      </c>
      <c r="C61" t="str">
        <f>IF(B61="","",'TRI Entries'!C69)</f>
        <v/>
      </c>
      <c r="D61" t="str">
        <f>IF(B61="","",VLOOKUP('TRI Entries'!F69,CategoryLookup!$1:$1048576,2,FALSE))</f>
        <v/>
      </c>
      <c r="E61" t="str">
        <f>IF(B61="","",VLOOKUP('TRI Entries'!F69,CategoryLookup!$1:$1048576,3,FALSE))</f>
        <v/>
      </c>
      <c r="F61" t="str">
        <f>IF('TRI Entries'!G69="","",'TRI Entries'!G69)</f>
        <v/>
      </c>
      <c r="G61" t="str">
        <f>IF('TRI Entries'!B69="","",IF(RIGHT('TRI Entries'!F69, 4)="Mens",'TRI Entries'!E69&amp;".",IF(RIGHT('TRI Entries'!F69, 6)="Ladies",'TRI Entries'!E69&amp;".",'TRI Entries'!E69)))</f>
        <v/>
      </c>
      <c r="H61" t="str">
        <f>IF(LEFT('TRI Entries'!F69,3)="TRI","TRA",IF(LEFT('TRI Entries'!F69,3)="DMT","DMT",""))</f>
        <v/>
      </c>
    </row>
    <row r="62" spans="1:8">
      <c r="A62" t="str">
        <f>IF('TRI Entries'!B70="","",IF(RIGHT('TRI Entries'!F70, 4)="Mens",Club!$C$7&amp;".",IF(RIGHT('TRI Entries'!F70, 6)="Ladies",Club!$C$7&amp;".",Club!$C$7)))</f>
        <v/>
      </c>
      <c r="B62" t="str">
        <f>IF('TRI Entries'!B70="","",IF(RIGHT('TRI Entries'!F70, 4)="Mens",'TRI Entries'!B70&amp;".",IF(RIGHT('TRI Entries'!F70, 6)="Ladies",'TRI Entries'!B70&amp;".",'TRI Entries'!B70)))</f>
        <v/>
      </c>
      <c r="C62" t="str">
        <f>IF(B62="","",'TRI Entries'!C70)</f>
        <v/>
      </c>
      <c r="D62" t="str">
        <f>IF(B62="","",VLOOKUP('TRI Entries'!F70,CategoryLookup!$1:$1048576,2,FALSE))</f>
        <v/>
      </c>
      <c r="E62" t="str">
        <f>IF(B62="","",VLOOKUP('TRI Entries'!F70,CategoryLookup!$1:$1048576,3,FALSE))</f>
        <v/>
      </c>
      <c r="F62" t="str">
        <f>IF('TRI Entries'!G70="","",'TRI Entries'!G70)</f>
        <v/>
      </c>
      <c r="G62" t="str">
        <f>IF('TRI Entries'!B70="","",IF(RIGHT('TRI Entries'!F70, 4)="Mens",'TRI Entries'!E70&amp;".",IF(RIGHT('TRI Entries'!F70, 6)="Ladies",'TRI Entries'!E70&amp;".",'TRI Entries'!E70)))</f>
        <v/>
      </c>
      <c r="H62" t="str">
        <f>IF(LEFT('TRI Entries'!F70,3)="TRI","TRA",IF(LEFT('TRI Entries'!F70,3)="DMT","DMT",""))</f>
        <v/>
      </c>
    </row>
    <row r="63" spans="1:8">
      <c r="A63" t="str">
        <f>IF('TRI Entries'!B71="","",IF(RIGHT('TRI Entries'!F71, 4)="Mens",Club!$C$7&amp;".",IF(RIGHT('TRI Entries'!F71, 6)="Ladies",Club!$C$7&amp;".",Club!$C$7)))</f>
        <v/>
      </c>
      <c r="B63" t="str">
        <f>IF('TRI Entries'!B71="","",IF(RIGHT('TRI Entries'!F71, 4)="Mens",'TRI Entries'!B71&amp;".",IF(RIGHT('TRI Entries'!F71, 6)="Ladies",'TRI Entries'!B71&amp;".",'TRI Entries'!B71)))</f>
        <v/>
      </c>
      <c r="C63" t="str">
        <f>IF(B63="","",'TRI Entries'!C71)</f>
        <v/>
      </c>
      <c r="D63" t="str">
        <f>IF(B63="","",VLOOKUP('TRI Entries'!F71,CategoryLookup!$1:$1048576,2,FALSE))</f>
        <v/>
      </c>
      <c r="E63" t="str">
        <f>IF(B63="","",VLOOKUP('TRI Entries'!F71,CategoryLookup!$1:$1048576,3,FALSE))</f>
        <v/>
      </c>
      <c r="F63" t="str">
        <f>IF('TRI Entries'!G71="","",'TRI Entries'!G71)</f>
        <v/>
      </c>
      <c r="G63" t="str">
        <f>IF('TRI Entries'!B71="","",IF(RIGHT('TRI Entries'!F71, 4)="Mens",'TRI Entries'!E71&amp;".",IF(RIGHT('TRI Entries'!F71, 6)="Ladies",'TRI Entries'!E71&amp;".",'TRI Entries'!E71)))</f>
        <v/>
      </c>
      <c r="H63" t="str">
        <f>IF(LEFT('TRI Entries'!F71,3)="TRI","TRA",IF(LEFT('TRI Entries'!F71,3)="DMT","DMT",""))</f>
        <v/>
      </c>
    </row>
    <row r="64" spans="1:8">
      <c r="A64" t="str">
        <f>IF('TRI Entries'!B72="","",IF(RIGHT('TRI Entries'!F72, 4)="Mens",Club!$C$7&amp;".",IF(RIGHT('TRI Entries'!F72, 6)="Ladies",Club!$C$7&amp;".",Club!$C$7)))</f>
        <v/>
      </c>
      <c r="B64" t="str">
        <f>IF('TRI Entries'!B72="","",IF(RIGHT('TRI Entries'!F72, 4)="Mens",'TRI Entries'!B72&amp;".",IF(RIGHT('TRI Entries'!F72, 6)="Ladies",'TRI Entries'!B72&amp;".",'TRI Entries'!B72)))</f>
        <v/>
      </c>
      <c r="C64" t="str">
        <f>IF(B64="","",'TRI Entries'!C72)</f>
        <v/>
      </c>
      <c r="D64" t="str">
        <f>IF(B64="","",VLOOKUP('TRI Entries'!F72,CategoryLookup!$1:$1048576,2,FALSE))</f>
        <v/>
      </c>
      <c r="E64" t="str">
        <f>IF(B64="","",VLOOKUP('TRI Entries'!F72,CategoryLookup!$1:$1048576,3,FALSE))</f>
        <v/>
      </c>
      <c r="F64" t="str">
        <f>IF('TRI Entries'!G72="","",'TRI Entries'!G72)</f>
        <v/>
      </c>
      <c r="G64" t="str">
        <f>IF('TRI Entries'!B72="","",IF(RIGHT('TRI Entries'!F72, 4)="Mens",'TRI Entries'!E72&amp;".",IF(RIGHT('TRI Entries'!F72, 6)="Ladies",'TRI Entries'!E72&amp;".",'TRI Entries'!E72)))</f>
        <v/>
      </c>
      <c r="H64" t="str">
        <f>IF(LEFT('TRI Entries'!F72,3)="TRI","TRA",IF(LEFT('TRI Entries'!F72,3)="DMT","DMT",""))</f>
        <v/>
      </c>
    </row>
    <row r="65" spans="1:8">
      <c r="A65" t="str">
        <f>IF('TRI Entries'!B73="","",IF(RIGHT('TRI Entries'!F73, 4)="Mens",Club!$C$7&amp;".",IF(RIGHT('TRI Entries'!F73, 6)="Ladies",Club!$C$7&amp;".",Club!$C$7)))</f>
        <v/>
      </c>
      <c r="B65" t="str">
        <f>IF('TRI Entries'!B73="","",IF(RIGHT('TRI Entries'!F73, 4)="Mens",'TRI Entries'!B73&amp;".",IF(RIGHT('TRI Entries'!F73, 6)="Ladies",'TRI Entries'!B73&amp;".",'TRI Entries'!B73)))</f>
        <v/>
      </c>
      <c r="C65" t="str">
        <f>IF(B65="","",'TRI Entries'!C73)</f>
        <v/>
      </c>
      <c r="D65" t="str">
        <f>IF(B65="","",VLOOKUP('TRI Entries'!F73,CategoryLookup!$1:$1048576,2,FALSE))</f>
        <v/>
      </c>
      <c r="E65" t="str">
        <f>IF(B65="","",VLOOKUP('TRI Entries'!F73,CategoryLookup!$1:$1048576,3,FALSE))</f>
        <v/>
      </c>
      <c r="F65" t="str">
        <f>IF('TRI Entries'!G73="","",'TRI Entries'!G73)</f>
        <v/>
      </c>
      <c r="G65" t="str">
        <f>IF('TRI Entries'!B73="","",IF(RIGHT('TRI Entries'!F73, 4)="Mens",'TRI Entries'!E73&amp;".",IF(RIGHT('TRI Entries'!F73, 6)="Ladies",'TRI Entries'!E73&amp;".",'TRI Entries'!E73)))</f>
        <v/>
      </c>
      <c r="H65" t="str">
        <f>IF(LEFT('TRI Entries'!F73,3)="TRI","TRA",IF(LEFT('TRI Entries'!F73,3)="DMT","DMT",""))</f>
        <v/>
      </c>
    </row>
    <row r="66" spans="1:8">
      <c r="A66" t="str">
        <f>IF('TRI Entries'!B74="","",IF(RIGHT('TRI Entries'!F74, 4)="Mens",Club!$C$7&amp;".",IF(RIGHT('TRI Entries'!F74, 6)="Ladies",Club!$C$7&amp;".",Club!$C$7)))</f>
        <v/>
      </c>
      <c r="B66" t="str">
        <f>IF('TRI Entries'!B74="","",IF(RIGHT('TRI Entries'!F74, 4)="Mens",'TRI Entries'!B74&amp;".",IF(RIGHT('TRI Entries'!F74, 6)="Ladies",'TRI Entries'!B74&amp;".",'TRI Entries'!B74)))</f>
        <v/>
      </c>
      <c r="C66" t="str">
        <f>IF(B66="","",'TRI Entries'!C74)</f>
        <v/>
      </c>
      <c r="D66" t="str">
        <f>IF(B66="","",VLOOKUP('TRI Entries'!F74,CategoryLookup!$1:$1048576,2,FALSE))</f>
        <v/>
      </c>
      <c r="E66" t="str">
        <f>IF(B66="","",VLOOKUP('TRI Entries'!F74,CategoryLookup!$1:$1048576,3,FALSE))</f>
        <v/>
      </c>
      <c r="F66" t="str">
        <f>IF('TRI Entries'!G74="","",'TRI Entries'!G74)</f>
        <v/>
      </c>
      <c r="G66" t="str">
        <f>IF('TRI Entries'!B74="","",IF(RIGHT('TRI Entries'!F74, 4)="Mens",'TRI Entries'!E74&amp;".",IF(RIGHT('TRI Entries'!F74, 6)="Ladies",'TRI Entries'!E74&amp;".",'TRI Entries'!E74)))</f>
        <v/>
      </c>
      <c r="H66" t="str">
        <f>IF(LEFT('TRI Entries'!F74,3)="TRI","TRA",IF(LEFT('TRI Entries'!F74,3)="DMT","DMT",""))</f>
        <v/>
      </c>
    </row>
    <row r="67" spans="1:8">
      <c r="A67" t="str">
        <f>IF('TRI Entries'!B75="","",IF(RIGHT('TRI Entries'!F75, 4)="Mens",Club!$C$7&amp;".",IF(RIGHT('TRI Entries'!F75, 6)="Ladies",Club!$C$7&amp;".",Club!$C$7)))</f>
        <v/>
      </c>
      <c r="B67" t="str">
        <f>IF('TRI Entries'!B75="","",IF(RIGHT('TRI Entries'!F75, 4)="Mens",'TRI Entries'!B75&amp;".",IF(RIGHT('TRI Entries'!F75, 6)="Ladies",'TRI Entries'!B75&amp;".",'TRI Entries'!B75)))</f>
        <v/>
      </c>
      <c r="C67" t="str">
        <f>IF(B67="","",'TRI Entries'!C75)</f>
        <v/>
      </c>
      <c r="D67" t="str">
        <f>IF(B67="","",VLOOKUP('TRI Entries'!F75,CategoryLookup!$1:$1048576,2,FALSE))</f>
        <v/>
      </c>
      <c r="E67" t="str">
        <f>IF(B67="","",VLOOKUP('TRI Entries'!F75,CategoryLookup!$1:$1048576,3,FALSE))</f>
        <v/>
      </c>
      <c r="F67" t="str">
        <f>IF('TRI Entries'!G75="","",'TRI Entries'!G75)</f>
        <v/>
      </c>
      <c r="G67" t="str">
        <f>IF('TRI Entries'!B75="","",IF(RIGHT('TRI Entries'!F75, 4)="Mens",'TRI Entries'!E75&amp;".",IF(RIGHT('TRI Entries'!F75, 6)="Ladies",'TRI Entries'!E75&amp;".",'TRI Entries'!E75)))</f>
        <v/>
      </c>
      <c r="H67" t="str">
        <f>IF(LEFT('TRI Entries'!F75,3)="TRI","TRA",IF(LEFT('TRI Entries'!F75,3)="DMT","DMT",""))</f>
        <v/>
      </c>
    </row>
    <row r="68" spans="1:8">
      <c r="A68" t="str">
        <f>IF('TRI Entries'!B76="","",IF(RIGHT('TRI Entries'!F76, 4)="Mens",Club!$C$7&amp;".",IF(RIGHT('TRI Entries'!F76, 6)="Ladies",Club!$C$7&amp;".",Club!$C$7)))</f>
        <v/>
      </c>
      <c r="B68" t="str">
        <f>IF('TRI Entries'!B76="","",IF(RIGHT('TRI Entries'!F76, 4)="Mens",'TRI Entries'!B76&amp;".",IF(RIGHT('TRI Entries'!F76, 6)="Ladies",'TRI Entries'!B76&amp;".",'TRI Entries'!B76)))</f>
        <v/>
      </c>
      <c r="C68" t="str">
        <f>IF(B68="","",'TRI Entries'!C76)</f>
        <v/>
      </c>
      <c r="D68" t="str">
        <f>IF(B68="","",VLOOKUP('TRI Entries'!F76,CategoryLookup!$1:$1048576,2,FALSE))</f>
        <v/>
      </c>
      <c r="E68" t="str">
        <f>IF(B68="","",VLOOKUP('TRI Entries'!F76,CategoryLookup!$1:$1048576,3,FALSE))</f>
        <v/>
      </c>
      <c r="F68" t="str">
        <f>IF('TRI Entries'!G76="","",'TRI Entries'!G76)</f>
        <v/>
      </c>
      <c r="G68" t="str">
        <f>IF('TRI Entries'!B76="","",IF(RIGHT('TRI Entries'!F76, 4)="Mens",'TRI Entries'!E76&amp;".",IF(RIGHT('TRI Entries'!F76, 6)="Ladies",'TRI Entries'!E76&amp;".",'TRI Entries'!E76)))</f>
        <v/>
      </c>
      <c r="H68" t="str">
        <f>IF(LEFT('TRI Entries'!F76,3)="TRI","TRA",IF(LEFT('TRI Entries'!F76,3)="DMT","DMT",""))</f>
        <v/>
      </c>
    </row>
    <row r="69" spans="1:8">
      <c r="A69" t="str">
        <f>IF('TRI Entries'!B77="","",IF(RIGHT('TRI Entries'!F77, 4)="Mens",Club!$C$7&amp;".",IF(RIGHT('TRI Entries'!F77, 6)="Ladies",Club!$C$7&amp;".",Club!$C$7)))</f>
        <v/>
      </c>
      <c r="B69" t="str">
        <f>IF('TRI Entries'!B77="","",IF(RIGHT('TRI Entries'!F77, 4)="Mens",'TRI Entries'!B77&amp;".",IF(RIGHT('TRI Entries'!F77, 6)="Ladies",'TRI Entries'!B77&amp;".",'TRI Entries'!B77)))</f>
        <v/>
      </c>
      <c r="C69" t="str">
        <f>IF(B69="","",'TRI Entries'!C77)</f>
        <v/>
      </c>
      <c r="D69" t="str">
        <f>IF(B69="","",VLOOKUP('TRI Entries'!F77,CategoryLookup!$1:$1048576,2,FALSE))</f>
        <v/>
      </c>
      <c r="E69" t="str">
        <f>IF(B69="","",VLOOKUP('TRI Entries'!F77,CategoryLookup!$1:$1048576,3,FALSE))</f>
        <v/>
      </c>
      <c r="F69" t="str">
        <f>IF('TRI Entries'!G77="","",'TRI Entries'!G77)</f>
        <v/>
      </c>
      <c r="G69" t="str">
        <f>IF('TRI Entries'!B77="","",IF(RIGHT('TRI Entries'!F77, 4)="Mens",'TRI Entries'!E77&amp;".",IF(RIGHT('TRI Entries'!F77, 6)="Ladies",'TRI Entries'!E77&amp;".",'TRI Entries'!E77)))</f>
        <v/>
      </c>
      <c r="H69" t="str">
        <f>IF(LEFT('TRI Entries'!F77,3)="TRI","TRA",IF(LEFT('TRI Entries'!F77,3)="DMT","DMT",""))</f>
        <v/>
      </c>
    </row>
    <row r="70" spans="1:8">
      <c r="A70" t="str">
        <f>IF('TRI Entries'!B78="","",IF(RIGHT('TRI Entries'!F78, 4)="Mens",Club!$C$7&amp;".",IF(RIGHT('TRI Entries'!F78, 6)="Ladies",Club!$C$7&amp;".",Club!$C$7)))</f>
        <v/>
      </c>
      <c r="B70" t="str">
        <f>IF('TRI Entries'!B78="","",IF(RIGHT('TRI Entries'!F78, 4)="Mens",'TRI Entries'!B78&amp;".",IF(RIGHT('TRI Entries'!F78, 6)="Ladies",'TRI Entries'!B78&amp;".",'TRI Entries'!B78)))</f>
        <v/>
      </c>
      <c r="C70" t="str">
        <f>IF(B70="","",'TRI Entries'!C78)</f>
        <v/>
      </c>
      <c r="D70" t="str">
        <f>IF(B70="","",VLOOKUP('TRI Entries'!F78,CategoryLookup!$1:$1048576,2,FALSE))</f>
        <v/>
      </c>
      <c r="E70" t="str">
        <f>IF(B70="","",VLOOKUP('TRI Entries'!F78,CategoryLookup!$1:$1048576,3,FALSE))</f>
        <v/>
      </c>
      <c r="F70" t="str">
        <f>IF('TRI Entries'!G78="","",'TRI Entries'!G78)</f>
        <v/>
      </c>
      <c r="G70" t="str">
        <f>IF('TRI Entries'!B78="","",IF(RIGHT('TRI Entries'!F78, 4)="Mens",'TRI Entries'!E78&amp;".",IF(RIGHT('TRI Entries'!F78, 6)="Ladies",'TRI Entries'!E78&amp;".",'TRI Entries'!E78)))</f>
        <v/>
      </c>
      <c r="H70" t="str">
        <f>IF(LEFT('TRI Entries'!F78,3)="TRI","TRA",IF(LEFT('TRI Entries'!F78,3)="DMT","DMT",""))</f>
        <v/>
      </c>
    </row>
    <row r="71" spans="1:8">
      <c r="A71" t="str">
        <f>IF('TRI Entries'!B79="","",IF(RIGHT('TRI Entries'!F79, 4)="Mens",Club!$C$7&amp;".",IF(RIGHT('TRI Entries'!F79, 6)="Ladies",Club!$C$7&amp;".",Club!$C$7)))</f>
        <v/>
      </c>
      <c r="B71" t="str">
        <f>IF('TRI Entries'!B79="","",IF(RIGHT('TRI Entries'!F79, 4)="Mens",'TRI Entries'!B79&amp;".",IF(RIGHT('TRI Entries'!F79, 6)="Ladies",'TRI Entries'!B79&amp;".",'TRI Entries'!B79)))</f>
        <v/>
      </c>
      <c r="C71" t="str">
        <f>IF(B71="","",'TRI Entries'!C79)</f>
        <v/>
      </c>
      <c r="D71" t="str">
        <f>IF(B71="","",VLOOKUP('TRI Entries'!F79,CategoryLookup!$1:$1048576,2,FALSE))</f>
        <v/>
      </c>
      <c r="E71" t="str">
        <f>IF(B71="","",VLOOKUP('TRI Entries'!F79,CategoryLookup!$1:$1048576,3,FALSE))</f>
        <v/>
      </c>
      <c r="F71" t="str">
        <f>IF('TRI Entries'!G79="","",'TRI Entries'!G79)</f>
        <v/>
      </c>
      <c r="G71" t="str">
        <f>IF('TRI Entries'!B79="","",IF(RIGHT('TRI Entries'!F79, 4)="Mens",'TRI Entries'!E79&amp;".",IF(RIGHT('TRI Entries'!F79, 6)="Ladies",'TRI Entries'!E79&amp;".",'TRI Entries'!E79)))</f>
        <v/>
      </c>
      <c r="H71" t="str">
        <f>IF(LEFT('TRI Entries'!F79,3)="TRI","TRA",IF(LEFT('TRI Entries'!F79,3)="DMT","DMT",""))</f>
        <v/>
      </c>
    </row>
    <row r="72" spans="1:8">
      <c r="A72" t="str">
        <f>IF('TRI Entries'!B80="","",IF(RIGHT('TRI Entries'!F80, 4)="Mens",Club!$C$7&amp;".",IF(RIGHT('TRI Entries'!F80, 6)="Ladies",Club!$C$7&amp;".",Club!$C$7)))</f>
        <v/>
      </c>
      <c r="B72" t="str">
        <f>IF('TRI Entries'!B80="","",IF(RIGHT('TRI Entries'!F80, 4)="Mens",'TRI Entries'!B80&amp;".",IF(RIGHT('TRI Entries'!F80, 6)="Ladies",'TRI Entries'!B80&amp;".",'TRI Entries'!B80)))</f>
        <v/>
      </c>
      <c r="C72" t="str">
        <f>IF(B72="","",'TRI Entries'!C80)</f>
        <v/>
      </c>
      <c r="D72" t="str">
        <f>IF(B72="","",VLOOKUP('TRI Entries'!F80,CategoryLookup!$1:$1048576,2,FALSE))</f>
        <v/>
      </c>
      <c r="E72" t="str">
        <f>IF(B72="","",VLOOKUP('TRI Entries'!F80,CategoryLookup!$1:$1048576,3,FALSE))</f>
        <v/>
      </c>
      <c r="F72" t="str">
        <f>IF('TRI Entries'!G80="","",'TRI Entries'!G80)</f>
        <v/>
      </c>
      <c r="G72" t="str">
        <f>IF('TRI Entries'!B80="","",IF(RIGHT('TRI Entries'!F80, 4)="Mens",'TRI Entries'!E80&amp;".",IF(RIGHT('TRI Entries'!F80, 6)="Ladies",'TRI Entries'!E80&amp;".",'TRI Entries'!E80)))</f>
        <v/>
      </c>
      <c r="H72" t="str">
        <f>IF(LEFT('TRI Entries'!F80,3)="TRI","TRA",IF(LEFT('TRI Entries'!F80,3)="DMT","DMT",""))</f>
        <v/>
      </c>
    </row>
    <row r="73" spans="1:8">
      <c r="A73" t="str">
        <f>IF('TRI Entries'!B81="","",IF(RIGHT('TRI Entries'!F81, 4)="Mens",Club!$C$7&amp;".",IF(RIGHT('TRI Entries'!F81, 6)="Ladies",Club!$C$7&amp;".",Club!$C$7)))</f>
        <v/>
      </c>
      <c r="B73" t="str">
        <f>IF('TRI Entries'!B81="","",IF(RIGHT('TRI Entries'!F81, 4)="Mens",'TRI Entries'!B81&amp;".",IF(RIGHT('TRI Entries'!F81, 6)="Ladies",'TRI Entries'!B81&amp;".",'TRI Entries'!B81)))</f>
        <v/>
      </c>
      <c r="C73" t="str">
        <f>IF(B73="","",'TRI Entries'!C81)</f>
        <v/>
      </c>
      <c r="D73" t="str">
        <f>IF(B73="","",VLOOKUP('TRI Entries'!F81,CategoryLookup!$1:$1048576,2,FALSE))</f>
        <v/>
      </c>
      <c r="E73" t="str">
        <f>IF(B73="","",VLOOKUP('TRI Entries'!F81,CategoryLookup!$1:$1048576,3,FALSE))</f>
        <v/>
      </c>
      <c r="F73" t="str">
        <f>IF('TRI Entries'!G81="","",'TRI Entries'!G81)</f>
        <v/>
      </c>
      <c r="G73" t="str">
        <f>IF('TRI Entries'!B81="","",IF(RIGHT('TRI Entries'!F81, 4)="Mens",'TRI Entries'!E81&amp;".",IF(RIGHT('TRI Entries'!F81, 6)="Ladies",'TRI Entries'!E81&amp;".",'TRI Entries'!E81)))</f>
        <v/>
      </c>
      <c r="H73" t="str">
        <f>IF(LEFT('TRI Entries'!F81,3)="TRI","TRA",IF(LEFT('TRI Entries'!F81,3)="DMT","DMT",""))</f>
        <v/>
      </c>
    </row>
    <row r="74" spans="1:8">
      <c r="A74" t="str">
        <f>IF('TRI Entries'!B82="","",IF(RIGHT('TRI Entries'!F82, 4)="Mens",Club!$C$7&amp;".",IF(RIGHT('TRI Entries'!F82, 6)="Ladies",Club!$C$7&amp;".",Club!$C$7)))</f>
        <v/>
      </c>
      <c r="B74" t="str">
        <f>IF('TRI Entries'!B82="","",IF(RIGHT('TRI Entries'!F82, 4)="Mens",'TRI Entries'!B82&amp;".",IF(RIGHT('TRI Entries'!F82, 6)="Ladies",'TRI Entries'!B82&amp;".",'TRI Entries'!B82)))</f>
        <v/>
      </c>
      <c r="C74" t="str">
        <f>IF(B74="","",'TRI Entries'!C82)</f>
        <v/>
      </c>
      <c r="D74" t="str">
        <f>IF(B74="","",VLOOKUP('TRI Entries'!F82,CategoryLookup!$1:$1048576,2,FALSE))</f>
        <v/>
      </c>
      <c r="E74" t="str">
        <f>IF(B74="","",VLOOKUP('TRI Entries'!F82,CategoryLookup!$1:$1048576,3,FALSE))</f>
        <v/>
      </c>
      <c r="F74" t="str">
        <f>IF('TRI Entries'!G82="","",'TRI Entries'!G82)</f>
        <v/>
      </c>
      <c r="G74" t="str">
        <f>IF('TRI Entries'!B82="","",IF(RIGHT('TRI Entries'!F82, 4)="Mens",'TRI Entries'!E82&amp;".",IF(RIGHT('TRI Entries'!F82, 6)="Ladies",'TRI Entries'!E82&amp;".",'TRI Entries'!E82)))</f>
        <v/>
      </c>
      <c r="H74" t="str">
        <f>IF(LEFT('TRI Entries'!F82,3)="TRI","TRA",IF(LEFT('TRI Entries'!F82,3)="DMT","DMT",""))</f>
        <v/>
      </c>
    </row>
    <row r="75" spans="1:8">
      <c r="A75" t="str">
        <f>IF('TRI Entries'!B83="","",IF(RIGHT('TRI Entries'!F83, 4)="Mens",Club!$C$7&amp;".",IF(RIGHT('TRI Entries'!F83, 6)="Ladies",Club!$C$7&amp;".",Club!$C$7)))</f>
        <v/>
      </c>
      <c r="B75" t="str">
        <f>IF('TRI Entries'!B83="","",IF(RIGHT('TRI Entries'!F83, 4)="Mens",'TRI Entries'!B83&amp;".",IF(RIGHT('TRI Entries'!F83, 6)="Ladies",'TRI Entries'!B83&amp;".",'TRI Entries'!B83)))</f>
        <v/>
      </c>
      <c r="C75" t="str">
        <f>IF(B75="","",'TRI Entries'!C83)</f>
        <v/>
      </c>
      <c r="D75" t="str">
        <f>IF(B75="","",VLOOKUP('TRI Entries'!F83,CategoryLookup!$1:$1048576,2,FALSE))</f>
        <v/>
      </c>
      <c r="E75" t="str">
        <f>IF(B75="","",VLOOKUP('TRI Entries'!F83,CategoryLookup!$1:$1048576,3,FALSE))</f>
        <v/>
      </c>
      <c r="F75" t="str">
        <f>IF('TRI Entries'!G83="","",'TRI Entries'!G83)</f>
        <v/>
      </c>
      <c r="G75" t="str">
        <f>IF('TRI Entries'!B83="","",IF(RIGHT('TRI Entries'!F83, 4)="Mens",'TRI Entries'!E83&amp;".",IF(RIGHT('TRI Entries'!F83, 6)="Ladies",'TRI Entries'!E83&amp;".",'TRI Entries'!E83)))</f>
        <v/>
      </c>
      <c r="H75" t="str">
        <f>IF(LEFT('TRI Entries'!F83,3)="TRI","TRA",IF(LEFT('TRI Entries'!F83,3)="DMT","DMT",""))</f>
        <v/>
      </c>
    </row>
    <row r="76" spans="1:8">
      <c r="A76" t="str">
        <f>IF('TRI Entries'!B84="","",IF(RIGHT('TRI Entries'!F84, 4)="Mens",Club!$C$7&amp;".",IF(RIGHT('TRI Entries'!F84, 6)="Ladies",Club!$C$7&amp;".",Club!$C$7)))</f>
        <v/>
      </c>
      <c r="B76" t="str">
        <f>IF('TRI Entries'!B84="","",IF(RIGHT('TRI Entries'!F84, 4)="Mens",'TRI Entries'!B84&amp;".",IF(RIGHT('TRI Entries'!F84, 6)="Ladies",'TRI Entries'!B84&amp;".",'TRI Entries'!B84)))</f>
        <v/>
      </c>
      <c r="C76" t="str">
        <f>IF(B76="","",'TRI Entries'!C84)</f>
        <v/>
      </c>
      <c r="D76" t="str">
        <f>IF(B76="","",VLOOKUP('TRI Entries'!F84,CategoryLookup!$1:$1048576,2,FALSE))</f>
        <v/>
      </c>
      <c r="E76" t="str">
        <f>IF(B76="","",VLOOKUP('TRI Entries'!F84,CategoryLookup!$1:$1048576,3,FALSE))</f>
        <v/>
      </c>
      <c r="F76" t="str">
        <f>IF('TRI Entries'!G84="","",'TRI Entries'!G84)</f>
        <v/>
      </c>
      <c r="G76" t="str">
        <f>IF('TRI Entries'!B84="","",IF(RIGHT('TRI Entries'!F84, 4)="Mens",'TRI Entries'!E84&amp;".",IF(RIGHT('TRI Entries'!F84, 6)="Ladies",'TRI Entries'!E84&amp;".",'TRI Entries'!E84)))</f>
        <v/>
      </c>
      <c r="H76" t="str">
        <f>IF(LEFT('TRI Entries'!F84,3)="TRI","TRA",IF(LEFT('TRI Entries'!F84,3)="DMT","DMT",""))</f>
        <v/>
      </c>
    </row>
    <row r="77" spans="1:8">
      <c r="A77" t="str">
        <f>IF('TRI Entries'!B85="","",IF(RIGHT('TRI Entries'!F85, 4)="Mens",Club!$C$7&amp;".",IF(RIGHT('TRI Entries'!F85, 6)="Ladies",Club!$C$7&amp;".",Club!$C$7)))</f>
        <v/>
      </c>
      <c r="B77" t="str">
        <f>IF('TRI Entries'!B85="","",IF(RIGHT('TRI Entries'!F85, 4)="Mens",'TRI Entries'!B85&amp;".",IF(RIGHT('TRI Entries'!F85, 6)="Ladies",'TRI Entries'!B85&amp;".",'TRI Entries'!B85)))</f>
        <v/>
      </c>
      <c r="C77" t="str">
        <f>IF(B77="","",'TRI Entries'!C85)</f>
        <v/>
      </c>
      <c r="D77" t="str">
        <f>IF(B77="","",VLOOKUP('TRI Entries'!F85,CategoryLookup!$1:$1048576,2,FALSE))</f>
        <v/>
      </c>
      <c r="E77" t="str">
        <f>IF(B77="","",VLOOKUP('TRI Entries'!F85,CategoryLookup!$1:$1048576,3,FALSE))</f>
        <v/>
      </c>
      <c r="F77" t="str">
        <f>IF('TRI Entries'!G85="","",'TRI Entries'!G85)</f>
        <v/>
      </c>
      <c r="G77" t="str">
        <f>IF('TRI Entries'!B85="","",IF(RIGHT('TRI Entries'!F85, 4)="Mens",'TRI Entries'!E85&amp;".",IF(RIGHT('TRI Entries'!F85, 6)="Ladies",'TRI Entries'!E85&amp;".",'TRI Entries'!E85)))</f>
        <v/>
      </c>
      <c r="H77" t="str">
        <f>IF(LEFT('TRI Entries'!F85,3)="TRI","TRA",IF(LEFT('TRI Entries'!F85,3)="DMT","DMT",""))</f>
        <v/>
      </c>
    </row>
    <row r="78" spans="1:8">
      <c r="A78" t="str">
        <f>IF('TRI Entries'!B86="","",IF(RIGHT('TRI Entries'!F86, 4)="Mens",Club!$C$7&amp;".",IF(RIGHT('TRI Entries'!F86, 6)="Ladies",Club!$C$7&amp;".",Club!$C$7)))</f>
        <v/>
      </c>
      <c r="B78" t="str">
        <f>IF('TRI Entries'!B86="","",IF(RIGHT('TRI Entries'!F86, 4)="Mens",'TRI Entries'!B86&amp;".",IF(RIGHT('TRI Entries'!F86, 6)="Ladies",'TRI Entries'!B86&amp;".",'TRI Entries'!B86)))</f>
        <v/>
      </c>
      <c r="C78" t="str">
        <f>IF(B78="","",'TRI Entries'!C86)</f>
        <v/>
      </c>
      <c r="D78" t="str">
        <f>IF(B78="","",VLOOKUP('TRI Entries'!F86,CategoryLookup!$1:$1048576,2,FALSE))</f>
        <v/>
      </c>
      <c r="E78" t="str">
        <f>IF(B78="","",VLOOKUP('TRI Entries'!F86,CategoryLookup!$1:$1048576,3,FALSE))</f>
        <v/>
      </c>
      <c r="F78" t="str">
        <f>IF('TRI Entries'!G86="","",'TRI Entries'!G86)</f>
        <v/>
      </c>
      <c r="G78" t="str">
        <f>IF('TRI Entries'!B86="","",IF(RIGHT('TRI Entries'!F86, 4)="Mens",'TRI Entries'!E86&amp;".",IF(RIGHT('TRI Entries'!F86, 6)="Ladies",'TRI Entries'!E86&amp;".",'TRI Entries'!E86)))</f>
        <v/>
      </c>
      <c r="H78" t="str">
        <f>IF(LEFT('TRI Entries'!F86,3)="TRI","TRA",IF(LEFT('TRI Entries'!F86,3)="DMT","DMT",""))</f>
        <v/>
      </c>
    </row>
    <row r="79" spans="1:8">
      <c r="A79" t="str">
        <f>IF('TRI Entries'!B87="","",IF(RIGHT('TRI Entries'!F87, 4)="Mens",Club!$C$7&amp;".",IF(RIGHT('TRI Entries'!F87, 6)="Ladies",Club!$C$7&amp;".",Club!$C$7)))</f>
        <v/>
      </c>
      <c r="B79" t="str">
        <f>IF('TRI Entries'!B87="","",IF(RIGHT('TRI Entries'!F87, 4)="Mens",'TRI Entries'!B87&amp;".",IF(RIGHT('TRI Entries'!F87, 6)="Ladies",'TRI Entries'!B87&amp;".",'TRI Entries'!B87)))</f>
        <v/>
      </c>
      <c r="C79" t="str">
        <f>IF(B79="","",'TRI Entries'!C87)</f>
        <v/>
      </c>
      <c r="D79" t="str">
        <f>IF(B79="","",VLOOKUP('TRI Entries'!F87,CategoryLookup!$1:$1048576,2,FALSE))</f>
        <v/>
      </c>
      <c r="E79" t="str">
        <f>IF(B79="","",VLOOKUP('TRI Entries'!F87,CategoryLookup!$1:$1048576,3,FALSE))</f>
        <v/>
      </c>
      <c r="F79" t="str">
        <f>IF('TRI Entries'!G87="","",'TRI Entries'!G87)</f>
        <v/>
      </c>
      <c r="G79" t="str">
        <f>IF('TRI Entries'!B87="","",IF(RIGHT('TRI Entries'!F87, 4)="Mens",'TRI Entries'!E87&amp;".",IF(RIGHT('TRI Entries'!F87, 6)="Ladies",'TRI Entries'!E87&amp;".",'TRI Entries'!E87)))</f>
        <v/>
      </c>
      <c r="H79" t="str">
        <f>IF(LEFT('TRI Entries'!F87,3)="TRI","TRA",IF(LEFT('TRI Entries'!F87,3)="DMT","DMT",""))</f>
        <v/>
      </c>
    </row>
    <row r="80" spans="1:8">
      <c r="A80" t="str">
        <f>IF('TRI Entries'!B88="","",IF(RIGHT('TRI Entries'!F88, 4)="Mens",Club!$C$7&amp;".",IF(RIGHT('TRI Entries'!F88, 6)="Ladies",Club!$C$7&amp;".",Club!$C$7)))</f>
        <v/>
      </c>
      <c r="B80" t="str">
        <f>IF('TRI Entries'!B88="","",IF(RIGHT('TRI Entries'!F88, 4)="Mens",'TRI Entries'!B88&amp;".",IF(RIGHT('TRI Entries'!F88, 6)="Ladies",'TRI Entries'!B88&amp;".",'TRI Entries'!B88)))</f>
        <v/>
      </c>
      <c r="C80" t="str">
        <f>IF(B80="","",'TRI Entries'!C88)</f>
        <v/>
      </c>
      <c r="D80" t="str">
        <f>IF(B80="","",VLOOKUP('TRI Entries'!F88,CategoryLookup!$1:$1048576,2,FALSE))</f>
        <v/>
      </c>
      <c r="E80" t="str">
        <f>IF(B80="","",VLOOKUP('TRI Entries'!F88,CategoryLookup!$1:$1048576,3,FALSE))</f>
        <v/>
      </c>
      <c r="F80" t="str">
        <f>IF('TRI Entries'!G88="","",'TRI Entries'!G88)</f>
        <v/>
      </c>
      <c r="G80" t="str">
        <f>IF('TRI Entries'!B88="","",IF(RIGHT('TRI Entries'!F88, 4)="Mens",'TRI Entries'!E88&amp;".",IF(RIGHT('TRI Entries'!F88, 6)="Ladies",'TRI Entries'!E88&amp;".",'TRI Entries'!E88)))</f>
        <v/>
      </c>
      <c r="H80" t="str">
        <f>IF(LEFT('TRI Entries'!F88,3)="TRI","TRA",IF(LEFT('TRI Entries'!F88,3)="DMT","DMT",""))</f>
        <v/>
      </c>
    </row>
    <row r="81" spans="1:8">
      <c r="A81" t="str">
        <f>IF('TRI Entries'!B89="","",IF(RIGHT('TRI Entries'!F89, 4)="Mens",Club!$C$7&amp;".",IF(RIGHT('TRI Entries'!F89, 6)="Ladies",Club!$C$7&amp;".",Club!$C$7)))</f>
        <v/>
      </c>
      <c r="B81" t="str">
        <f>IF('TRI Entries'!B89="","",IF(RIGHT('TRI Entries'!F89, 4)="Mens",'TRI Entries'!B89&amp;".",IF(RIGHT('TRI Entries'!F89, 6)="Ladies",'TRI Entries'!B89&amp;".",'TRI Entries'!B89)))</f>
        <v/>
      </c>
      <c r="C81" t="str">
        <f>IF(B81="","",'TRI Entries'!C89)</f>
        <v/>
      </c>
      <c r="D81" t="str">
        <f>IF(B81="","",VLOOKUP('TRI Entries'!F89,CategoryLookup!$1:$1048576,2,FALSE))</f>
        <v/>
      </c>
      <c r="E81" t="str">
        <f>IF(B81="","",VLOOKUP('TRI Entries'!F89,CategoryLookup!$1:$1048576,3,FALSE))</f>
        <v/>
      </c>
      <c r="F81" t="str">
        <f>IF('TRI Entries'!G89="","",'TRI Entries'!G89)</f>
        <v/>
      </c>
      <c r="G81" t="str">
        <f>IF('TRI Entries'!B89="","",IF(RIGHT('TRI Entries'!F89, 4)="Mens",'TRI Entries'!E89&amp;".",IF(RIGHT('TRI Entries'!F89, 6)="Ladies",'TRI Entries'!E89&amp;".",'TRI Entries'!E89)))</f>
        <v/>
      </c>
      <c r="H81" t="str">
        <f>IF(LEFT('TRI Entries'!F89,3)="TRI","TRA",IF(LEFT('TRI Entries'!F89,3)="DMT","DMT",""))</f>
        <v/>
      </c>
    </row>
    <row r="82" spans="1:8">
      <c r="A82" t="str">
        <f>IF('TRI Entries'!B90="","",IF(RIGHT('TRI Entries'!F90, 4)="Mens",Club!$C$7&amp;".",IF(RIGHT('TRI Entries'!F90, 6)="Ladies",Club!$C$7&amp;".",Club!$C$7)))</f>
        <v/>
      </c>
      <c r="B82" t="str">
        <f>IF('TRI Entries'!B90="","",IF(RIGHT('TRI Entries'!F90, 4)="Mens",'TRI Entries'!B90&amp;".",IF(RIGHT('TRI Entries'!F90, 6)="Ladies",'TRI Entries'!B90&amp;".",'TRI Entries'!B90)))</f>
        <v/>
      </c>
      <c r="C82" t="str">
        <f>IF(B82="","",'TRI Entries'!C90)</f>
        <v/>
      </c>
      <c r="D82" t="str">
        <f>IF(B82="","",VLOOKUP('TRI Entries'!F90,CategoryLookup!$1:$1048576,2,FALSE))</f>
        <v/>
      </c>
      <c r="E82" t="str">
        <f>IF(B82="","",VLOOKUP('TRI Entries'!F90,CategoryLookup!$1:$1048576,3,FALSE))</f>
        <v/>
      </c>
      <c r="F82" t="str">
        <f>IF('TRI Entries'!G90="","",'TRI Entries'!G90)</f>
        <v/>
      </c>
      <c r="G82" t="str">
        <f>IF('TRI Entries'!B90="","",IF(RIGHT('TRI Entries'!F90, 4)="Mens",'TRI Entries'!E90&amp;".",IF(RIGHT('TRI Entries'!F90, 6)="Ladies",'TRI Entries'!E90&amp;".",'TRI Entries'!E90)))</f>
        <v/>
      </c>
      <c r="H82" t="str">
        <f>IF(LEFT('TRI Entries'!F90,3)="TRI","TRA",IF(LEFT('TRI Entries'!F90,3)="DMT","DMT",""))</f>
        <v/>
      </c>
    </row>
    <row r="83" spans="1:8">
      <c r="A83" t="str">
        <f>IF('TRI Entries'!B91="","",IF(RIGHT('TRI Entries'!F91, 4)="Mens",Club!$C$7&amp;".",IF(RIGHT('TRI Entries'!F91, 6)="Ladies",Club!$C$7&amp;".",Club!$C$7)))</f>
        <v/>
      </c>
      <c r="B83" t="str">
        <f>IF('TRI Entries'!B91="","",IF(RIGHT('TRI Entries'!F91, 4)="Mens",'TRI Entries'!B91&amp;".",IF(RIGHT('TRI Entries'!F91, 6)="Ladies",'TRI Entries'!B91&amp;".",'TRI Entries'!B91)))</f>
        <v/>
      </c>
      <c r="C83" t="str">
        <f>IF(B83="","",'TRI Entries'!C91)</f>
        <v/>
      </c>
      <c r="D83" t="str">
        <f>IF(B83="","",VLOOKUP('TRI Entries'!F91,CategoryLookup!$1:$1048576,2,FALSE))</f>
        <v/>
      </c>
      <c r="E83" t="str">
        <f>IF(B83="","",VLOOKUP('TRI Entries'!F91,CategoryLookup!$1:$1048576,3,FALSE))</f>
        <v/>
      </c>
      <c r="F83" t="str">
        <f>IF('TRI Entries'!G91="","",'TRI Entries'!G91)</f>
        <v/>
      </c>
      <c r="G83" t="str">
        <f>IF('TRI Entries'!B91="","",IF(RIGHT('TRI Entries'!F91, 4)="Mens",'TRI Entries'!E91&amp;".",IF(RIGHT('TRI Entries'!F91, 6)="Ladies",'TRI Entries'!E91&amp;".",'TRI Entries'!E91)))</f>
        <v/>
      </c>
      <c r="H83" t="str">
        <f>IF(LEFT('TRI Entries'!F91,3)="TRI","TRA",IF(LEFT('TRI Entries'!F91,3)="DMT","DMT",""))</f>
        <v/>
      </c>
    </row>
    <row r="84" spans="1:8">
      <c r="A84" t="str">
        <f>IF('TRI Entries'!B92="","",IF(RIGHT('TRI Entries'!F92, 4)="Mens",Club!$C$7&amp;".",IF(RIGHT('TRI Entries'!F92, 6)="Ladies",Club!$C$7&amp;".",Club!$C$7)))</f>
        <v/>
      </c>
      <c r="B84" t="str">
        <f>IF('TRI Entries'!B92="","",IF(RIGHT('TRI Entries'!F92, 4)="Mens",'TRI Entries'!B92&amp;".",IF(RIGHT('TRI Entries'!F92, 6)="Ladies",'TRI Entries'!B92&amp;".",'TRI Entries'!B92)))</f>
        <v/>
      </c>
      <c r="C84" t="str">
        <f>IF(B84="","",'TRI Entries'!C92)</f>
        <v/>
      </c>
      <c r="D84" t="str">
        <f>IF(B84="","",VLOOKUP('TRI Entries'!F92,CategoryLookup!$1:$1048576,2,FALSE))</f>
        <v/>
      </c>
      <c r="E84" t="str">
        <f>IF(B84="","",VLOOKUP('TRI Entries'!F92,CategoryLookup!$1:$1048576,3,FALSE))</f>
        <v/>
      </c>
      <c r="F84" t="str">
        <f>IF('TRI Entries'!G92="","",'TRI Entries'!G92)</f>
        <v/>
      </c>
      <c r="G84" t="str">
        <f>IF('TRI Entries'!B92="","",IF(RIGHT('TRI Entries'!F92, 4)="Mens",'TRI Entries'!E92&amp;".",IF(RIGHT('TRI Entries'!F92, 6)="Ladies",'TRI Entries'!E92&amp;".",'TRI Entries'!E92)))</f>
        <v/>
      </c>
      <c r="H84" t="str">
        <f>IF(LEFT('TRI Entries'!F92,3)="TRI","TRA",IF(LEFT('TRI Entries'!F92,3)="DMT","DMT",""))</f>
        <v/>
      </c>
    </row>
    <row r="85" spans="1:8">
      <c r="A85" t="str">
        <f>IF('TRI Entries'!B93="","",IF(RIGHT('TRI Entries'!F93, 4)="Mens",Club!$C$7&amp;".",IF(RIGHT('TRI Entries'!F93, 6)="Ladies",Club!$C$7&amp;".",Club!$C$7)))</f>
        <v/>
      </c>
      <c r="B85" t="str">
        <f>IF('TRI Entries'!B93="","",IF(RIGHT('TRI Entries'!F93, 4)="Mens",'TRI Entries'!B93&amp;".",IF(RIGHT('TRI Entries'!F93, 6)="Ladies",'TRI Entries'!B93&amp;".",'TRI Entries'!B93)))</f>
        <v/>
      </c>
      <c r="C85" t="str">
        <f>IF(B85="","",'TRI Entries'!C93)</f>
        <v/>
      </c>
      <c r="D85" t="str">
        <f>IF(B85="","",VLOOKUP('TRI Entries'!F93,CategoryLookup!$1:$1048576,2,FALSE))</f>
        <v/>
      </c>
      <c r="E85" t="str">
        <f>IF(B85="","",VLOOKUP('TRI Entries'!F93,CategoryLookup!$1:$1048576,3,FALSE))</f>
        <v/>
      </c>
      <c r="F85" t="str">
        <f>IF('TRI Entries'!G93="","",'TRI Entries'!G93)</f>
        <v/>
      </c>
      <c r="G85" t="str">
        <f>IF('TRI Entries'!B93="","",IF(RIGHT('TRI Entries'!F93, 4)="Mens",'TRI Entries'!E93&amp;".",IF(RIGHT('TRI Entries'!F93, 6)="Ladies",'TRI Entries'!E93&amp;".",'TRI Entries'!E93)))</f>
        <v/>
      </c>
      <c r="H85" t="str">
        <f>IF(LEFT('TRI Entries'!F93,3)="TRI","TRA",IF(LEFT('TRI Entries'!F93,3)="DMT","DMT",""))</f>
        <v/>
      </c>
    </row>
    <row r="86" spans="1:8">
      <c r="A86" t="str">
        <f>IF('TRI Entries'!B94="","",IF(RIGHT('TRI Entries'!F94, 4)="Mens",Club!$C$7&amp;".",IF(RIGHT('TRI Entries'!F94, 6)="Ladies",Club!$C$7&amp;".",Club!$C$7)))</f>
        <v/>
      </c>
      <c r="B86" t="str">
        <f>IF('TRI Entries'!B94="","",IF(RIGHT('TRI Entries'!F94, 4)="Mens",'TRI Entries'!B94&amp;".",IF(RIGHT('TRI Entries'!F94, 6)="Ladies",'TRI Entries'!B94&amp;".",'TRI Entries'!B94)))</f>
        <v/>
      </c>
      <c r="C86" t="str">
        <f>IF(B86="","",'TRI Entries'!C94)</f>
        <v/>
      </c>
      <c r="D86" t="str">
        <f>IF(B86="","",VLOOKUP('TRI Entries'!F94,CategoryLookup!$1:$1048576,2,FALSE))</f>
        <v/>
      </c>
      <c r="E86" t="str">
        <f>IF(B86="","",VLOOKUP('TRI Entries'!F94,CategoryLookup!$1:$1048576,3,FALSE))</f>
        <v/>
      </c>
      <c r="F86" t="str">
        <f>IF('TRI Entries'!G94="","",'TRI Entries'!G94)</f>
        <v/>
      </c>
      <c r="G86" t="str">
        <f>IF('TRI Entries'!B94="","",IF(RIGHT('TRI Entries'!F94, 4)="Mens",'TRI Entries'!E94&amp;".",IF(RIGHT('TRI Entries'!F94, 6)="Ladies",'TRI Entries'!E94&amp;".",'TRI Entries'!E94)))</f>
        <v/>
      </c>
      <c r="H86" t="str">
        <f>IF(LEFT('TRI Entries'!F94,3)="TRI","TRA",IF(LEFT('TRI Entries'!F94,3)="DMT","DMT",""))</f>
        <v/>
      </c>
    </row>
    <row r="87" spans="1:8">
      <c r="A87" t="str">
        <f>IF('TRI Entries'!B95="","",IF(RIGHT('TRI Entries'!F95, 4)="Mens",Club!$C$7&amp;".",IF(RIGHT('TRI Entries'!F95, 6)="Ladies",Club!$C$7&amp;".",Club!$C$7)))</f>
        <v/>
      </c>
      <c r="B87" t="str">
        <f>IF('TRI Entries'!B95="","",IF(RIGHT('TRI Entries'!F95, 4)="Mens",'TRI Entries'!B95&amp;".",IF(RIGHT('TRI Entries'!F95, 6)="Ladies",'TRI Entries'!B95&amp;".",'TRI Entries'!B95)))</f>
        <v/>
      </c>
      <c r="C87" t="str">
        <f>IF(B87="","",'TRI Entries'!C95)</f>
        <v/>
      </c>
      <c r="D87" t="str">
        <f>IF(B87="","",VLOOKUP('TRI Entries'!F95,CategoryLookup!$1:$1048576,2,FALSE))</f>
        <v/>
      </c>
      <c r="E87" t="str">
        <f>IF(B87="","",VLOOKUP('TRI Entries'!F95,CategoryLookup!$1:$1048576,3,FALSE))</f>
        <v/>
      </c>
      <c r="F87" t="str">
        <f>IF('TRI Entries'!G95="","",'TRI Entries'!G95)</f>
        <v/>
      </c>
      <c r="G87" t="str">
        <f>IF('TRI Entries'!B95="","",IF(RIGHT('TRI Entries'!F95, 4)="Mens",'TRI Entries'!E95&amp;".",IF(RIGHT('TRI Entries'!F95, 6)="Ladies",'TRI Entries'!E95&amp;".",'TRI Entries'!E95)))</f>
        <v/>
      </c>
      <c r="H87" t="str">
        <f>IF(LEFT('TRI Entries'!F95,3)="TRI","TRA",IF(LEFT('TRI Entries'!F95,3)="DMT","DMT",""))</f>
        <v/>
      </c>
    </row>
    <row r="88" spans="1:8">
      <c r="A88" t="str">
        <f>IF('TRI Entries'!B96="","",IF(RIGHT('TRI Entries'!F96, 4)="Mens",Club!$C$7&amp;".",IF(RIGHT('TRI Entries'!F96, 6)="Ladies",Club!$C$7&amp;".",Club!$C$7)))</f>
        <v/>
      </c>
      <c r="B88" t="str">
        <f>IF('TRI Entries'!B96="","",IF(RIGHT('TRI Entries'!F96, 4)="Mens",'TRI Entries'!B96&amp;".",IF(RIGHT('TRI Entries'!F96, 6)="Ladies",'TRI Entries'!B96&amp;".",'TRI Entries'!B96)))</f>
        <v/>
      </c>
      <c r="C88" t="str">
        <f>IF(B88="","",'TRI Entries'!C96)</f>
        <v/>
      </c>
      <c r="D88" t="str">
        <f>IF(B88="","",VLOOKUP('TRI Entries'!F96,CategoryLookup!$1:$1048576,2,FALSE))</f>
        <v/>
      </c>
      <c r="E88" t="str">
        <f>IF(B88="","",VLOOKUP('TRI Entries'!F96,CategoryLookup!$1:$1048576,3,FALSE))</f>
        <v/>
      </c>
      <c r="F88" t="str">
        <f>IF('TRI Entries'!G96="","",'TRI Entries'!G96)</f>
        <v/>
      </c>
      <c r="G88" t="str">
        <f>IF('TRI Entries'!B96="","",IF(RIGHT('TRI Entries'!F96, 4)="Mens",'TRI Entries'!E96&amp;".",IF(RIGHT('TRI Entries'!F96, 6)="Ladies",'TRI Entries'!E96&amp;".",'TRI Entries'!E96)))</f>
        <v/>
      </c>
      <c r="H88" t="str">
        <f>IF(LEFT('TRI Entries'!F96,3)="TRI","TRA",IF(LEFT('TRI Entries'!F96,3)="DMT","DMT",""))</f>
        <v/>
      </c>
    </row>
    <row r="89" spans="1:8">
      <c r="A89" t="str">
        <f>IF('TRI Entries'!B97="","",IF(RIGHT('TRI Entries'!F97, 4)="Mens",Club!$C$7&amp;".",IF(RIGHT('TRI Entries'!F97, 6)="Ladies",Club!$C$7&amp;".",Club!$C$7)))</f>
        <v/>
      </c>
      <c r="B89" t="str">
        <f>IF('TRI Entries'!B97="","",IF(RIGHT('TRI Entries'!F97, 4)="Mens",'TRI Entries'!B97&amp;".",IF(RIGHT('TRI Entries'!F97, 6)="Ladies",'TRI Entries'!B97&amp;".",'TRI Entries'!B97)))</f>
        <v/>
      </c>
      <c r="C89" t="str">
        <f>IF(B89="","",'TRI Entries'!C97)</f>
        <v/>
      </c>
      <c r="D89" t="str">
        <f>IF(B89="","",VLOOKUP('TRI Entries'!F97,CategoryLookup!$1:$1048576,2,FALSE))</f>
        <v/>
      </c>
      <c r="E89" t="str">
        <f>IF(B89="","",VLOOKUP('TRI Entries'!F97,CategoryLookup!$1:$1048576,3,FALSE))</f>
        <v/>
      </c>
      <c r="F89" t="str">
        <f>IF('TRI Entries'!G97="","",'TRI Entries'!G97)</f>
        <v/>
      </c>
      <c r="G89" t="str">
        <f>IF('TRI Entries'!B97="","",IF(RIGHT('TRI Entries'!F97, 4)="Mens",'TRI Entries'!E97&amp;".",IF(RIGHT('TRI Entries'!F97, 6)="Ladies",'TRI Entries'!E97&amp;".",'TRI Entries'!E97)))</f>
        <v/>
      </c>
      <c r="H89" t="str">
        <f>IF(LEFT('TRI Entries'!F97,3)="TRI","TRA",IF(LEFT('TRI Entries'!F97,3)="DMT","DMT",""))</f>
        <v/>
      </c>
    </row>
    <row r="90" spans="1:8">
      <c r="A90" t="str">
        <f>IF('TRI Entries'!B98="","",IF(RIGHT('TRI Entries'!F98, 4)="Mens",Club!$C$7&amp;".",IF(RIGHT('TRI Entries'!F98, 6)="Ladies",Club!$C$7&amp;".",Club!$C$7)))</f>
        <v/>
      </c>
      <c r="B90" t="str">
        <f>IF('TRI Entries'!B98="","",IF(RIGHT('TRI Entries'!F98, 4)="Mens",'TRI Entries'!B98&amp;".",IF(RIGHT('TRI Entries'!F98, 6)="Ladies",'TRI Entries'!B98&amp;".",'TRI Entries'!B98)))</f>
        <v/>
      </c>
      <c r="C90" t="str">
        <f>IF(B90="","",'TRI Entries'!C98)</f>
        <v/>
      </c>
      <c r="D90" t="str">
        <f>IF(B90="","",VLOOKUP('TRI Entries'!F98,CategoryLookup!$1:$1048576,2,FALSE))</f>
        <v/>
      </c>
      <c r="E90" t="str">
        <f>IF(B90="","",VLOOKUP('TRI Entries'!F98,CategoryLookup!$1:$1048576,3,FALSE))</f>
        <v/>
      </c>
      <c r="F90" t="str">
        <f>IF('TRI Entries'!G98="","",'TRI Entries'!G98)</f>
        <v/>
      </c>
      <c r="G90" t="str">
        <f>IF('TRI Entries'!B98="","",IF(RIGHT('TRI Entries'!F98, 4)="Mens",'TRI Entries'!E98&amp;".",IF(RIGHT('TRI Entries'!F98, 6)="Ladies",'TRI Entries'!E98&amp;".",'TRI Entries'!E98)))</f>
        <v/>
      </c>
      <c r="H90" t="str">
        <f>IF(LEFT('TRI Entries'!F98,3)="TRI","TRA",IF(LEFT('TRI Entries'!F98,3)="DMT","DMT",""))</f>
        <v/>
      </c>
    </row>
    <row r="91" spans="1:8">
      <c r="A91" t="str">
        <f>IF('TRI Entries'!B99="","",IF(RIGHT('TRI Entries'!F99, 4)="Mens",Club!$C$7&amp;".",IF(RIGHT('TRI Entries'!F99, 6)="Ladies",Club!$C$7&amp;".",Club!$C$7)))</f>
        <v/>
      </c>
      <c r="B91" t="str">
        <f>IF('TRI Entries'!B99="","",IF(RIGHT('TRI Entries'!F99, 4)="Mens",'TRI Entries'!B99&amp;".",IF(RIGHT('TRI Entries'!F99, 6)="Ladies",'TRI Entries'!B99&amp;".",'TRI Entries'!B99)))</f>
        <v/>
      </c>
      <c r="C91" t="str">
        <f>IF(B91="","",'TRI Entries'!C99)</f>
        <v/>
      </c>
      <c r="D91" t="str">
        <f>IF(B91="","",VLOOKUP('TRI Entries'!F99,CategoryLookup!$1:$1048576,2,FALSE))</f>
        <v/>
      </c>
      <c r="E91" t="str">
        <f>IF(B91="","",VLOOKUP('TRI Entries'!F99,CategoryLookup!$1:$1048576,3,FALSE))</f>
        <v/>
      </c>
      <c r="F91" t="str">
        <f>IF('TRI Entries'!G99="","",'TRI Entries'!G99)</f>
        <v/>
      </c>
      <c r="G91" t="str">
        <f>IF('TRI Entries'!B99="","",IF(RIGHT('TRI Entries'!F99, 4)="Mens",'TRI Entries'!E99&amp;".",IF(RIGHT('TRI Entries'!F99, 6)="Ladies",'TRI Entries'!E99&amp;".",'TRI Entries'!E99)))</f>
        <v/>
      </c>
      <c r="H91" t="str">
        <f>IF(LEFT('TRI Entries'!F99,3)="TRI","TRA",IF(LEFT('TRI Entries'!F99,3)="DMT","DMT",""))</f>
        <v/>
      </c>
    </row>
    <row r="92" spans="1:8">
      <c r="A92" t="str">
        <f>IF('TRI Entries'!B100="","",IF(RIGHT('TRI Entries'!F100, 4)="Mens",Club!$C$7&amp;".",IF(RIGHT('TRI Entries'!F100, 6)="Ladies",Club!$C$7&amp;".",Club!$C$7)))</f>
        <v/>
      </c>
      <c r="B92" t="str">
        <f>IF('TRI Entries'!B100="","",IF(RIGHT('TRI Entries'!F100, 4)="Mens",'TRI Entries'!B100&amp;".",IF(RIGHT('TRI Entries'!F100, 6)="Ladies",'TRI Entries'!B100&amp;".",'TRI Entries'!B100)))</f>
        <v/>
      </c>
      <c r="C92" t="str">
        <f>IF(B92="","",'TRI Entries'!C100)</f>
        <v/>
      </c>
      <c r="D92" t="str">
        <f>IF(B92="","",VLOOKUP('TRI Entries'!F100,CategoryLookup!$1:$1048576,2,FALSE))</f>
        <v/>
      </c>
      <c r="E92" t="str">
        <f>IF(B92="","",VLOOKUP('TRI Entries'!F100,CategoryLookup!$1:$1048576,3,FALSE))</f>
        <v/>
      </c>
      <c r="F92" t="str">
        <f>IF('TRI Entries'!G100="","",'TRI Entries'!G100)</f>
        <v/>
      </c>
      <c r="G92" t="str">
        <f>IF('TRI Entries'!B100="","",IF(RIGHT('TRI Entries'!F100, 4)="Mens",'TRI Entries'!E100&amp;".",IF(RIGHT('TRI Entries'!F100, 6)="Ladies",'TRI Entries'!E100&amp;".",'TRI Entries'!E100)))</f>
        <v/>
      </c>
      <c r="H92" t="str">
        <f>IF(LEFT('TRI Entries'!F100,3)="TRI","TRA",IF(LEFT('TRI Entries'!F100,3)="DMT","DMT",""))</f>
        <v/>
      </c>
    </row>
    <row r="93" spans="1:8">
      <c r="A93" t="str">
        <f>IF('TRI Entries'!B101="","",IF(RIGHT('TRI Entries'!F101, 4)="Mens",Club!$C$7&amp;".",IF(RIGHT('TRI Entries'!F101, 6)="Ladies",Club!$C$7&amp;".",Club!$C$7)))</f>
        <v/>
      </c>
      <c r="B93" t="str">
        <f>IF('TRI Entries'!B101="","",IF(RIGHT('TRI Entries'!F101, 4)="Mens",'TRI Entries'!B101&amp;".",IF(RIGHT('TRI Entries'!F101, 6)="Ladies",'TRI Entries'!B101&amp;".",'TRI Entries'!B101)))</f>
        <v/>
      </c>
      <c r="C93" t="str">
        <f>IF(B93="","",'TRI Entries'!C101)</f>
        <v/>
      </c>
      <c r="D93" t="str">
        <f>IF(B93="","",VLOOKUP('TRI Entries'!F101,CategoryLookup!$1:$1048576,2,FALSE))</f>
        <v/>
      </c>
      <c r="E93" t="str">
        <f>IF(B93="","",VLOOKUP('TRI Entries'!F101,CategoryLookup!$1:$1048576,3,FALSE))</f>
        <v/>
      </c>
      <c r="F93" t="str">
        <f>IF('TRI Entries'!G101="","",'TRI Entries'!G101)</f>
        <v/>
      </c>
      <c r="G93" t="str">
        <f>IF('TRI Entries'!B101="","",IF(RIGHT('TRI Entries'!F101, 4)="Mens",'TRI Entries'!E101&amp;".",IF(RIGHT('TRI Entries'!F101, 6)="Ladies",'TRI Entries'!E101&amp;".",'TRI Entries'!E101)))</f>
        <v/>
      </c>
      <c r="H93" t="str">
        <f>IF(LEFT('TRI Entries'!F101,3)="TRI","TRA",IF(LEFT('TRI Entries'!F101,3)="DMT","DMT",""))</f>
        <v/>
      </c>
    </row>
    <row r="94" spans="1:8">
      <c r="A94" t="str">
        <f>IF('TRI Entries'!B102="","",IF(RIGHT('TRI Entries'!F102, 4)="Mens",Club!$C$7&amp;".",IF(RIGHT('TRI Entries'!F102, 6)="Ladies",Club!$C$7&amp;".",Club!$C$7)))</f>
        <v/>
      </c>
      <c r="B94" t="str">
        <f>IF('TRI Entries'!B102="","",IF(RIGHT('TRI Entries'!F102, 4)="Mens",'TRI Entries'!B102&amp;".",IF(RIGHT('TRI Entries'!F102, 6)="Ladies",'TRI Entries'!B102&amp;".",'TRI Entries'!B102)))</f>
        <v/>
      </c>
      <c r="C94" t="str">
        <f>IF(B94="","",'TRI Entries'!C102)</f>
        <v/>
      </c>
      <c r="D94" t="str">
        <f>IF(B94="","",VLOOKUP('TRI Entries'!F102,CategoryLookup!$1:$1048576,2,FALSE))</f>
        <v/>
      </c>
      <c r="E94" t="str">
        <f>IF(B94="","",VLOOKUP('TRI Entries'!F102,CategoryLookup!$1:$1048576,3,FALSE))</f>
        <v/>
      </c>
      <c r="F94" t="str">
        <f>IF('TRI Entries'!G102="","",'TRI Entries'!G102)</f>
        <v/>
      </c>
      <c r="G94" t="str">
        <f>IF('TRI Entries'!B102="","",IF(RIGHT('TRI Entries'!F102, 4)="Mens",'TRI Entries'!E102&amp;".",IF(RIGHT('TRI Entries'!F102, 6)="Ladies",'TRI Entries'!E102&amp;".",'TRI Entries'!E102)))</f>
        <v/>
      </c>
      <c r="H94" t="str">
        <f>IF(LEFT('TRI Entries'!F102,3)="TRI","TRA",IF(LEFT('TRI Entries'!F102,3)="DMT","DMT",""))</f>
        <v/>
      </c>
    </row>
    <row r="95" spans="1:8">
      <c r="A95" t="str">
        <f>IF('TRI Entries'!B103="","",IF(RIGHT('TRI Entries'!F103, 4)="Mens",Club!$C$7&amp;".",IF(RIGHT('TRI Entries'!F103, 6)="Ladies",Club!$C$7&amp;".",Club!$C$7)))</f>
        <v/>
      </c>
      <c r="B95" t="str">
        <f>IF('TRI Entries'!B103="","",IF(RIGHT('TRI Entries'!F103, 4)="Mens",'TRI Entries'!B103&amp;".",IF(RIGHT('TRI Entries'!F103, 6)="Ladies",'TRI Entries'!B103&amp;".",'TRI Entries'!B103)))</f>
        <v/>
      </c>
      <c r="C95" t="str">
        <f>IF(B95="","",'TRI Entries'!C103)</f>
        <v/>
      </c>
      <c r="D95" t="str">
        <f>IF(B95="","",VLOOKUP('TRI Entries'!F103,CategoryLookup!$1:$1048576,2,FALSE))</f>
        <v/>
      </c>
      <c r="E95" t="str">
        <f>IF(B95="","",VLOOKUP('TRI Entries'!F103,CategoryLookup!$1:$1048576,3,FALSE))</f>
        <v/>
      </c>
      <c r="F95" t="str">
        <f>IF('TRI Entries'!G103="","",'TRI Entries'!G103)</f>
        <v/>
      </c>
      <c r="G95" t="str">
        <f>IF('TRI Entries'!B103="","",IF(RIGHT('TRI Entries'!F103, 4)="Mens",'TRI Entries'!E103&amp;".",IF(RIGHT('TRI Entries'!F103, 6)="Ladies",'TRI Entries'!E103&amp;".",'TRI Entries'!E103)))</f>
        <v/>
      </c>
      <c r="H95" t="str">
        <f>IF(LEFT('TRI Entries'!F103,3)="TRI","TRA",IF(LEFT('TRI Entries'!F103,3)="DMT","DMT",""))</f>
        <v/>
      </c>
    </row>
    <row r="96" spans="1:8">
      <c r="A96" t="str">
        <f>IF('TRI Entries'!B104="","",IF(RIGHT('TRI Entries'!F104, 4)="Mens",Club!$C$7&amp;".",IF(RIGHT('TRI Entries'!F104, 6)="Ladies",Club!$C$7&amp;".",Club!$C$7)))</f>
        <v/>
      </c>
      <c r="B96" t="str">
        <f>IF('TRI Entries'!B104="","",IF(RIGHT('TRI Entries'!F104, 4)="Mens",'TRI Entries'!B104&amp;".",IF(RIGHT('TRI Entries'!F104, 6)="Ladies",'TRI Entries'!B104&amp;".",'TRI Entries'!B104)))</f>
        <v/>
      </c>
      <c r="C96" t="str">
        <f>IF(B96="","",'TRI Entries'!C104)</f>
        <v/>
      </c>
      <c r="D96" t="str">
        <f>IF(B96="","",VLOOKUP('TRI Entries'!F104,CategoryLookup!$1:$1048576,2,FALSE))</f>
        <v/>
      </c>
      <c r="E96" t="str">
        <f>IF(B96="","",VLOOKUP('TRI Entries'!F104,CategoryLookup!$1:$1048576,3,FALSE))</f>
        <v/>
      </c>
      <c r="F96" t="str">
        <f>IF('TRI Entries'!G104="","",'TRI Entries'!G104)</f>
        <v/>
      </c>
      <c r="G96" t="str">
        <f>IF('TRI Entries'!B104="","",IF(RIGHT('TRI Entries'!F104, 4)="Mens",'TRI Entries'!E104&amp;".",IF(RIGHT('TRI Entries'!F104, 6)="Ladies",'TRI Entries'!E104&amp;".",'TRI Entries'!E104)))</f>
        <v/>
      </c>
      <c r="H96" t="str">
        <f>IF(LEFT('TRI Entries'!F104,3)="TRI","TRA",IF(LEFT('TRI Entries'!F104,3)="DMT","DMT",""))</f>
        <v/>
      </c>
    </row>
    <row r="97" spans="1:8">
      <c r="A97" t="str">
        <f>IF('TRI Entries'!B105="","",IF(RIGHT('TRI Entries'!F105, 4)="Mens",Club!$C$7&amp;".",IF(RIGHT('TRI Entries'!F105, 6)="Ladies",Club!$C$7&amp;".",Club!$C$7)))</f>
        <v/>
      </c>
      <c r="B97" t="str">
        <f>IF('TRI Entries'!B105="","",IF(RIGHT('TRI Entries'!F105, 4)="Mens",'TRI Entries'!B105&amp;".",IF(RIGHT('TRI Entries'!F105, 6)="Ladies",'TRI Entries'!B105&amp;".",'TRI Entries'!B105)))</f>
        <v/>
      </c>
      <c r="C97" t="str">
        <f>IF(B97="","",'TRI Entries'!C105)</f>
        <v/>
      </c>
      <c r="D97" t="str">
        <f>IF(B97="","",VLOOKUP('TRI Entries'!F105,CategoryLookup!$1:$1048576,2,FALSE))</f>
        <v/>
      </c>
      <c r="E97" t="str">
        <f>IF(B97="","",VLOOKUP('TRI Entries'!F105,CategoryLookup!$1:$1048576,3,FALSE))</f>
        <v/>
      </c>
      <c r="F97" t="str">
        <f>IF('TRI Entries'!G105="","",'TRI Entries'!G105)</f>
        <v/>
      </c>
      <c r="G97" t="str">
        <f>IF('TRI Entries'!B105="","",IF(RIGHT('TRI Entries'!F105, 4)="Mens",'TRI Entries'!E105&amp;".",IF(RIGHT('TRI Entries'!F105, 6)="Ladies",'TRI Entries'!E105&amp;".",'TRI Entries'!E105)))</f>
        <v/>
      </c>
      <c r="H97" t="str">
        <f>IF(LEFT('TRI Entries'!F105,3)="TRI","TRA",IF(LEFT('TRI Entries'!F105,3)="DMT","DMT",""))</f>
        <v/>
      </c>
    </row>
    <row r="98" spans="1:8">
      <c r="A98" t="str">
        <f>IF('TRI Entries'!B106="","",IF(RIGHT('TRI Entries'!F106, 4)="Mens",Club!$C$7&amp;".",IF(RIGHT('TRI Entries'!F106, 6)="Ladies",Club!$C$7&amp;".",Club!$C$7)))</f>
        <v/>
      </c>
      <c r="B98" t="str">
        <f>IF('TRI Entries'!B106="","",IF(RIGHT('TRI Entries'!F106, 4)="Mens",'TRI Entries'!B106&amp;".",IF(RIGHT('TRI Entries'!F106, 6)="Ladies",'TRI Entries'!B106&amp;".",'TRI Entries'!B106)))</f>
        <v/>
      </c>
      <c r="C98" t="str">
        <f>IF(B98="","",'TRI Entries'!C106)</f>
        <v/>
      </c>
      <c r="D98" t="str">
        <f>IF(B98="","",VLOOKUP('TRI Entries'!F106,CategoryLookup!$1:$1048576,2,FALSE))</f>
        <v/>
      </c>
      <c r="E98" t="str">
        <f>IF(B98="","",VLOOKUP('TRI Entries'!F106,CategoryLookup!$1:$1048576,3,FALSE))</f>
        <v/>
      </c>
      <c r="F98" t="str">
        <f>IF('TRI Entries'!G106="","",'TRI Entries'!G106)</f>
        <v/>
      </c>
      <c r="G98" t="str">
        <f>IF('TRI Entries'!B106="","",IF(RIGHT('TRI Entries'!F106, 4)="Mens",'TRI Entries'!E106&amp;".",IF(RIGHT('TRI Entries'!F106, 6)="Ladies",'TRI Entries'!E106&amp;".",'TRI Entries'!E106)))</f>
        <v/>
      </c>
      <c r="H98" t="str">
        <f>IF(LEFT('TRI Entries'!F106,3)="TRI","TRA",IF(LEFT('TRI Entries'!F106,3)="DMT","DMT",""))</f>
        <v/>
      </c>
    </row>
    <row r="99" spans="1:8">
      <c r="A99" t="str">
        <f>IF('TRI Entries'!B107="","",IF(RIGHT('TRI Entries'!F107, 4)="Mens",Club!$C$7&amp;".",IF(RIGHT('TRI Entries'!F107, 6)="Ladies",Club!$C$7&amp;".",Club!$C$7)))</f>
        <v/>
      </c>
      <c r="B99" t="str">
        <f>IF('TRI Entries'!B107="","",IF(RIGHT('TRI Entries'!F107, 4)="Mens",'TRI Entries'!B107&amp;".",IF(RIGHT('TRI Entries'!F107, 6)="Ladies",'TRI Entries'!B107&amp;".",'TRI Entries'!B107)))</f>
        <v/>
      </c>
      <c r="C99" t="str">
        <f>IF(B99="","",'TRI Entries'!C107)</f>
        <v/>
      </c>
      <c r="D99" t="str">
        <f>IF(B99="","",VLOOKUP('TRI Entries'!F107,CategoryLookup!$1:$1048576,2,FALSE))</f>
        <v/>
      </c>
      <c r="E99" t="str">
        <f>IF(B99="","",VLOOKUP('TRI Entries'!F107,CategoryLookup!$1:$1048576,3,FALSE))</f>
        <v/>
      </c>
      <c r="F99" t="str">
        <f>IF('TRI Entries'!G107="","",'TRI Entries'!G107)</f>
        <v/>
      </c>
      <c r="G99" t="str">
        <f>IF('TRI Entries'!B107="","",IF(RIGHT('TRI Entries'!F107, 4)="Mens",'TRI Entries'!E107&amp;".",IF(RIGHT('TRI Entries'!F107, 6)="Ladies",'TRI Entries'!E107&amp;".",'TRI Entries'!E107)))</f>
        <v/>
      </c>
      <c r="H99" t="str">
        <f>IF(LEFT('TRI Entries'!F107,3)="TRI","TRA",IF(LEFT('TRI Entries'!F107,3)="DMT","DMT",""))</f>
        <v/>
      </c>
    </row>
    <row r="100" spans="1:8">
      <c r="A100" t="str">
        <f>IF('TRI Entries'!B108="","",IF(RIGHT('TRI Entries'!F108, 4)="Mens",Club!$C$7&amp;".",IF(RIGHT('TRI Entries'!F108, 6)="Ladies",Club!$C$7&amp;".",Club!$C$7)))</f>
        <v/>
      </c>
      <c r="B100" t="str">
        <f>IF('TRI Entries'!B108="","",IF(RIGHT('TRI Entries'!F108, 4)="Mens",'TRI Entries'!B108&amp;".",IF(RIGHT('TRI Entries'!F108, 6)="Ladies",'TRI Entries'!B108&amp;".",'TRI Entries'!B108)))</f>
        <v/>
      </c>
      <c r="C100" t="str">
        <f>IF(B100="","",'TRI Entries'!C108)</f>
        <v/>
      </c>
      <c r="D100" t="str">
        <f>IF(B100="","",VLOOKUP('TRI Entries'!F108,CategoryLookup!$1:$1048576,2,FALSE))</f>
        <v/>
      </c>
      <c r="E100" t="str">
        <f>IF(B100="","",VLOOKUP('TRI Entries'!F108,CategoryLookup!$1:$1048576,3,FALSE))</f>
        <v/>
      </c>
      <c r="F100" t="str">
        <f>IF('TRI Entries'!G108="","",'TRI Entries'!G108)</f>
        <v/>
      </c>
      <c r="G100" t="str">
        <f>IF('TRI Entries'!B108="","",IF(RIGHT('TRI Entries'!F108, 4)="Mens",'TRI Entries'!E108&amp;".",IF(RIGHT('TRI Entries'!F108, 6)="Ladies",'TRI Entries'!E108&amp;".",'TRI Entries'!E108)))</f>
        <v/>
      </c>
      <c r="H100" t="str">
        <f>IF(LEFT('TRI Entries'!F108,3)="TRI","TRA",IF(LEFT('TRI Entries'!F108,3)="DMT","DMT",""))</f>
        <v/>
      </c>
    </row>
    <row r="101" spans="1:8" s="54" customFormat="1">
      <c r="A101" s="54" t="str">
        <f>IF('TRI Entries'!B109="","",IF(RIGHT('TRI Entries'!F109, 4)="Mens",Club!$C$7&amp;".",IF(RIGHT('TRI Entries'!F109, 6)="Ladies",Club!$C$7&amp;".",Club!$C$7)))</f>
        <v/>
      </c>
      <c r="B101" s="54" t="str">
        <f>IF('TRI Entries'!B109="","",IF(RIGHT('TRI Entries'!F109, 4)="Mens",'TRI Entries'!B109&amp;".",IF(RIGHT('TRI Entries'!F109, 6)="Ladies",'TRI Entries'!B109&amp;".",'TRI Entries'!B109)))</f>
        <v/>
      </c>
      <c r="C101" s="54" t="str">
        <f>IF(B101="","",'TRI Entries'!C109)</f>
        <v/>
      </c>
      <c r="D101" s="54" t="str">
        <f>IF(B101="","",VLOOKUP('TRI Entries'!F109,CategoryLookup!$1:$1048576,2,FALSE))</f>
        <v/>
      </c>
      <c r="E101" s="54" t="str">
        <f>IF(B101="","",VLOOKUP('TRI Entries'!F109,CategoryLookup!$1:$1048576,3,FALSE))</f>
        <v/>
      </c>
      <c r="F101" s="54" t="str">
        <f>IF('TRI Entries'!G109="","",'TRI Entries'!G109)</f>
        <v/>
      </c>
      <c r="G101" s="54" t="str">
        <f>IF('TRI Entries'!B109="","",IF(RIGHT('TRI Entries'!F109, 4)="Mens",'TRI Entries'!E109&amp;".",IF(RIGHT('TRI Entries'!F109, 6)="Ladies",'TRI Entries'!E109&amp;".",'TRI Entries'!E109)))</f>
        <v/>
      </c>
      <c r="H101" s="54" t="str">
        <f>IF(LEFT('TRI Entries'!F109,3)="TRI","TRA",IF(LEFT('TRI Entries'!F109,3)="DMT","DMT",""))</f>
        <v/>
      </c>
    </row>
    <row r="102" spans="1:8">
      <c r="A102" t="str">
        <f>IF(MOD(ROW(),2)=1,"",IF('TRS Entries'!B10="","",IF(RIGHT('TRS Entries'!F10, 4)="Mens",Club!$C$7&amp;".",IF(RIGHT('TRS Entries'!F10, 6)="Ladies",Club!$C$7&amp;".",Club!$C$7))))</f>
        <v/>
      </c>
      <c r="B102" t="str">
        <f>IF(MOD(ROW(),2)=1,"",IF('TRS Entries'!B10="","",IF(RIGHT('TRS Entries'!F10,4)="Mens",'TRS Entries'!B10&amp;" &amp; "&amp;'TRS Entries'!B11&amp;".",IF(RIGHT('TRS Entries'!F10,6)="Ladies",'TRS Entries'!B10&amp;" &amp; "&amp;'TRS Entries'!B11&amp;".",'TRS Entries'!B10&amp;" &amp; "&amp;'TRS Entries'!B11))))</f>
        <v/>
      </c>
      <c r="C102" t="str">
        <f>IF(MOD(ROW(),2)=1,"",IF(B102="","",IF('TRS Entries'!C10="Mixed","X",'TRS Entries'!C10)))</f>
        <v/>
      </c>
      <c r="D102" t="str">
        <f>IF(MOD(ROW(),2)=1,"",IF(B102="","",VLOOKUP('TRS Entries'!F10,CategoryLookup!$1:$1048576,2,FALSE)))</f>
        <v/>
      </c>
      <c r="E102" t="str">
        <f>IF(MOD(ROW(),2)=1,"",IF(B102="","",VLOOKUP('TRS Entries'!F10,CategoryLookup!$1:$1048576,3,FALSE)))</f>
        <v/>
      </c>
      <c r="G102" t="str">
        <f>IF(MOD(ROW(),2)=1,"",IF('TRS Entries'!B10="","",IF(RIGHT('TRS Entries'!F10,4)="Mens",'TRS Entries'!E10&amp;" &amp; "&amp;'TRS Entries'!E11&amp;".",IF(RIGHT('TRS Entries'!F10,6)="Ladies",'TRS Entries'!E10&amp;" &amp; "&amp;'TRS Entries'!E11&amp;".",'TRS Entries'!E10&amp;" &amp; "&amp;'TRS Entries'!E11))))</f>
        <v/>
      </c>
      <c r="H102" t="str">
        <f>IF(MOD(ROW(),2)=1,"",IF(LEFT('TRS Entries'!F10,3)="TRS","SYN",""))</f>
        <v/>
      </c>
    </row>
    <row r="103" spans="1:8">
      <c r="A103" t="str">
        <f>IF(MOD(ROW(),2)=1,"",IF('TRS Entries'!B11="","",IF(RIGHT('TRS Entries'!F11, 4)="Mens",Club!$C$7&amp;".",IF(RIGHT('TRS Entries'!F11, 6)="Ladies",Club!$C$7&amp;".",Club!$C$7))))</f>
        <v/>
      </c>
      <c r="B103" t="str">
        <f>IF(MOD(ROW(),2)=1,"",IF('TRS Entries'!B11="","",IF(RIGHT('TRS Entries'!F11,4)="Mens",'TRS Entries'!B11&amp;" &amp; "&amp;'TRS Entries'!B12&amp;".",IF(RIGHT('TRS Entries'!F11,6)="Ladies",'TRS Entries'!B11&amp;" &amp; "&amp;'TRS Entries'!B12&amp;".",'TRS Entries'!B11&amp;" &amp; "&amp;'TRS Entries'!B12))))</f>
        <v/>
      </c>
      <c r="C103" t="str">
        <f>IF(MOD(ROW(),2)=1,"",IF(B103="","",IF('TRS Entries'!C11="Mixed","X",'TRS Entries'!C11)))</f>
        <v/>
      </c>
      <c r="D103" t="str">
        <f>IF(MOD(ROW(),2)=1,"",IF(B103="","",VLOOKUP('TRS Entries'!F11,CategoryLookup!$1:$1048576,2,FALSE)))</f>
        <v/>
      </c>
      <c r="E103" t="str">
        <f>IF(MOD(ROW(),2)=1,"",IF(B103="","",VLOOKUP('TRS Entries'!F11,CategoryLookup!$1:$1048576,3,FALSE)))</f>
        <v/>
      </c>
      <c r="G103" t="str">
        <f>IF(MOD(ROW(),2)=1,"",IF('TRS Entries'!B11="","",IF(RIGHT('TRS Entries'!F11,4)="Mens",'TRS Entries'!E11&amp;" &amp; "&amp;'TRS Entries'!E12&amp;".",IF(RIGHT('TRS Entries'!F11,6)="Ladies",'TRS Entries'!E11&amp;" &amp; "&amp;'TRS Entries'!E12&amp;".",'TRS Entries'!E11&amp;" &amp; "&amp;'TRS Entries'!E12))))</f>
        <v/>
      </c>
      <c r="H103" t="str">
        <f>IF(MOD(ROW(),2)=1,"",IF(LEFT('TRS Entries'!F11,3)="TRS","SYN",""))</f>
        <v/>
      </c>
    </row>
    <row r="104" spans="1:8">
      <c r="A104" t="str">
        <f>IF(MOD(ROW(),2)=1,"",IF('TRS Entries'!B12="","",IF(RIGHT('TRS Entries'!F12, 4)="Mens",Club!$C$7&amp;".",IF(RIGHT('TRS Entries'!F12, 6)="Ladies",Club!$C$7&amp;".",Club!$C$7))))</f>
        <v/>
      </c>
      <c r="B104" t="str">
        <f>IF(MOD(ROW(),2)=1,"",IF('TRS Entries'!B12="","",IF(RIGHT('TRS Entries'!F12,4)="Mens",'TRS Entries'!B12&amp;" &amp; "&amp;'TRS Entries'!B13&amp;".",IF(RIGHT('TRS Entries'!F12,6)="Ladies",'TRS Entries'!B12&amp;" &amp; "&amp;'TRS Entries'!B13&amp;".",'TRS Entries'!B12&amp;" &amp; "&amp;'TRS Entries'!B13))))</f>
        <v/>
      </c>
      <c r="C104" t="str">
        <f>IF(MOD(ROW(),2)=1,"",IF(B104="","",IF('TRS Entries'!C12="Mixed","X",'TRS Entries'!C12)))</f>
        <v/>
      </c>
      <c r="D104" t="str">
        <f>IF(MOD(ROW(),2)=1,"",IF(B104="","",VLOOKUP('TRS Entries'!F12,CategoryLookup!$1:$1048576,2,FALSE)))</f>
        <v/>
      </c>
      <c r="E104" t="str">
        <f>IF(MOD(ROW(),2)=1,"",IF(B104="","",VLOOKUP('TRS Entries'!F12,CategoryLookup!$1:$1048576,3,FALSE)))</f>
        <v/>
      </c>
      <c r="G104" t="str">
        <f>IF(MOD(ROW(),2)=1,"",IF('TRS Entries'!B12="","",IF(RIGHT('TRS Entries'!F12,4)="Mens",'TRS Entries'!E12&amp;" &amp; "&amp;'TRS Entries'!E13&amp;".",IF(RIGHT('TRS Entries'!F12,6)="Ladies",'TRS Entries'!E12&amp;" &amp; "&amp;'TRS Entries'!E13&amp;".",'TRS Entries'!E12&amp;" &amp; "&amp;'TRS Entries'!E13))))</f>
        <v/>
      </c>
      <c r="H104" t="str">
        <f>IF(MOD(ROW(),2)=1,"",IF(LEFT('TRS Entries'!F12,3)="TRS","SYN",""))</f>
        <v/>
      </c>
    </row>
    <row r="105" spans="1:8">
      <c r="A105" t="str">
        <f>IF(MOD(ROW(),2)=1,"",IF('TRS Entries'!B13="","",IF(RIGHT('TRS Entries'!F13, 4)="Mens",Club!$C$7&amp;".",IF(RIGHT('TRS Entries'!F13, 6)="Ladies",Club!$C$7&amp;".",Club!$C$7))))</f>
        <v/>
      </c>
      <c r="B105" t="str">
        <f>IF(MOD(ROW(),2)=1,"",IF('TRS Entries'!B13="","",IF(RIGHT('TRS Entries'!F13,4)="Mens",'TRS Entries'!B13&amp;" &amp; "&amp;'TRS Entries'!B14&amp;".",IF(RIGHT('TRS Entries'!F13,6)="Ladies",'TRS Entries'!B13&amp;" &amp; "&amp;'TRS Entries'!B14&amp;".",'TRS Entries'!B13&amp;" &amp; "&amp;'TRS Entries'!B14))))</f>
        <v/>
      </c>
      <c r="C105" t="str">
        <f>IF(MOD(ROW(),2)=1,"",IF(B105="","",IF('TRS Entries'!C13="Mixed","X",'TRS Entries'!C13)))</f>
        <v/>
      </c>
      <c r="D105" t="str">
        <f>IF(MOD(ROW(),2)=1,"",IF(B105="","",VLOOKUP('TRS Entries'!F13,CategoryLookup!$1:$1048576,2,FALSE)))</f>
        <v/>
      </c>
      <c r="E105" t="str">
        <f>IF(MOD(ROW(),2)=1,"",IF(B105="","",VLOOKUP('TRS Entries'!F13,CategoryLookup!$1:$1048576,3,FALSE)))</f>
        <v/>
      </c>
      <c r="G105" t="str">
        <f>IF(MOD(ROW(),2)=1,"",IF('TRS Entries'!B13="","",IF(RIGHT('TRS Entries'!F13,4)="Mens",'TRS Entries'!E13&amp;" &amp; "&amp;'TRS Entries'!E14&amp;".",IF(RIGHT('TRS Entries'!F13,6)="Ladies",'TRS Entries'!E13&amp;" &amp; "&amp;'TRS Entries'!E14&amp;".",'TRS Entries'!E13&amp;" &amp; "&amp;'TRS Entries'!E14))))</f>
        <v/>
      </c>
      <c r="H105" t="str">
        <f>IF(MOD(ROW(),2)=1,"",IF(LEFT('TRS Entries'!F13,3)="TRS","SYN",""))</f>
        <v/>
      </c>
    </row>
    <row r="106" spans="1:8">
      <c r="A106" t="str">
        <f>IF(MOD(ROW(),2)=1,"",IF('TRS Entries'!B14="","",IF(RIGHT('TRS Entries'!F14, 4)="Mens",Club!$C$7&amp;".",IF(RIGHT('TRS Entries'!F14, 6)="Ladies",Club!$C$7&amp;".",Club!$C$7))))</f>
        <v/>
      </c>
      <c r="B106" t="str">
        <f>IF(MOD(ROW(),2)=1,"",IF('TRS Entries'!B14="","",IF(RIGHT('TRS Entries'!F14,4)="Mens",'TRS Entries'!B14&amp;" &amp; "&amp;'TRS Entries'!B15&amp;".",IF(RIGHT('TRS Entries'!F14,6)="Ladies",'TRS Entries'!B14&amp;" &amp; "&amp;'TRS Entries'!B15&amp;".",'TRS Entries'!B14&amp;" &amp; "&amp;'TRS Entries'!B15))))</f>
        <v/>
      </c>
      <c r="C106" t="str">
        <f>IF(MOD(ROW(),2)=1,"",IF(B106="","",IF('TRS Entries'!C14="Mixed","X",'TRS Entries'!C14)))</f>
        <v/>
      </c>
      <c r="D106" t="str">
        <f>IF(MOD(ROW(),2)=1,"",IF(B106="","",VLOOKUP('TRS Entries'!F14,CategoryLookup!$1:$1048576,2,FALSE)))</f>
        <v/>
      </c>
      <c r="E106" t="str">
        <f>IF(MOD(ROW(),2)=1,"",IF(B106="","",VLOOKUP('TRS Entries'!F14,CategoryLookup!$1:$1048576,3,FALSE)))</f>
        <v/>
      </c>
      <c r="G106" t="str">
        <f>IF(MOD(ROW(),2)=1,"",IF('TRS Entries'!B14="","",IF(RIGHT('TRS Entries'!F14,4)="Mens",'TRS Entries'!E14&amp;" &amp; "&amp;'TRS Entries'!E15&amp;".",IF(RIGHT('TRS Entries'!F14,6)="Ladies",'TRS Entries'!E14&amp;" &amp; "&amp;'TRS Entries'!E15&amp;".",'TRS Entries'!E14&amp;" &amp; "&amp;'TRS Entries'!E15))))</f>
        <v/>
      </c>
      <c r="H106" t="str">
        <f>IF(MOD(ROW(),2)=1,"",IF(LEFT('TRS Entries'!F14,3)="TRS","SYN",""))</f>
        <v/>
      </c>
    </row>
    <row r="107" spans="1:8">
      <c r="A107" t="str">
        <f>IF(MOD(ROW(),2)=1,"",IF('TRS Entries'!B15="","",IF(RIGHT('TRS Entries'!F15, 4)="Mens",Club!$C$7&amp;".",IF(RIGHT('TRS Entries'!F15, 6)="Ladies",Club!$C$7&amp;".",Club!$C$7))))</f>
        <v/>
      </c>
      <c r="B107" t="str">
        <f>IF(MOD(ROW(),2)=1,"",IF('TRS Entries'!B15="","",IF(RIGHT('TRS Entries'!F15,4)="Mens",'TRS Entries'!B15&amp;" &amp; "&amp;'TRS Entries'!B16&amp;".",IF(RIGHT('TRS Entries'!F15,6)="Ladies",'TRS Entries'!B15&amp;" &amp; "&amp;'TRS Entries'!B16&amp;".",'TRS Entries'!B15&amp;" &amp; "&amp;'TRS Entries'!B16))))</f>
        <v/>
      </c>
      <c r="C107" t="str">
        <f>IF(MOD(ROW(),2)=1,"",IF(B107="","",IF('TRS Entries'!C15="Mixed","X",'TRS Entries'!C15)))</f>
        <v/>
      </c>
      <c r="D107" t="str">
        <f>IF(MOD(ROW(),2)=1,"",IF(B107="","",VLOOKUP('TRS Entries'!F15,CategoryLookup!$1:$1048576,2,FALSE)))</f>
        <v/>
      </c>
      <c r="E107" t="str">
        <f>IF(MOD(ROW(),2)=1,"",IF(B107="","",VLOOKUP('TRS Entries'!F15,CategoryLookup!$1:$1048576,3,FALSE)))</f>
        <v/>
      </c>
      <c r="G107" t="str">
        <f>IF(MOD(ROW(),2)=1,"",IF('TRS Entries'!B15="","",IF(RIGHT('TRS Entries'!F15,4)="Mens",'TRS Entries'!E15&amp;" &amp; "&amp;'TRS Entries'!E16&amp;".",IF(RIGHT('TRS Entries'!F15,6)="Ladies",'TRS Entries'!E15&amp;" &amp; "&amp;'TRS Entries'!E16&amp;".",'TRS Entries'!E15&amp;" &amp; "&amp;'TRS Entries'!E16))))</f>
        <v/>
      </c>
      <c r="H107" t="str">
        <f>IF(MOD(ROW(),2)=1,"",IF(LEFT('TRS Entries'!F15,3)="TRS","SYN",""))</f>
        <v/>
      </c>
    </row>
    <row r="108" spans="1:8">
      <c r="A108" t="str">
        <f>IF(MOD(ROW(),2)=1,"",IF('TRS Entries'!B16="","",IF(RIGHT('TRS Entries'!F16, 4)="Mens",Club!$C$7&amp;".",IF(RIGHT('TRS Entries'!F16, 6)="Ladies",Club!$C$7&amp;".",Club!$C$7))))</f>
        <v/>
      </c>
      <c r="B108" t="str">
        <f>IF(MOD(ROW(),2)=1,"",IF('TRS Entries'!B16="","",IF(RIGHT('TRS Entries'!F16,4)="Mens",'TRS Entries'!B16&amp;" &amp; "&amp;'TRS Entries'!B17&amp;".",IF(RIGHT('TRS Entries'!F16,6)="Ladies",'TRS Entries'!B16&amp;" &amp; "&amp;'TRS Entries'!B17&amp;".",'TRS Entries'!B16&amp;" &amp; "&amp;'TRS Entries'!B17))))</f>
        <v/>
      </c>
      <c r="C108" t="str">
        <f>IF(MOD(ROW(),2)=1,"",IF(B108="","",'TRS Entries'!C16))</f>
        <v/>
      </c>
      <c r="D108" t="str">
        <f>IF(MOD(ROW(),2)=1,"",IF(B108="","",VLOOKUP('TRS Entries'!F16,CategoryLookup!$1:$1048576,2,FALSE)))</f>
        <v/>
      </c>
      <c r="E108" t="str">
        <f>IF(MOD(ROW(),2)=1,"",IF(B108="","",VLOOKUP('TRS Entries'!F16,CategoryLookup!$1:$1048576,3,FALSE)))</f>
        <v/>
      </c>
      <c r="G108" t="str">
        <f>IF(MOD(ROW(),2)=1,"",IF('TRS Entries'!B16="","",IF(RIGHT('TRS Entries'!F16,4)="Mens",'TRS Entries'!E16&amp;" &amp; "&amp;'TRS Entries'!E17&amp;".",IF(RIGHT('TRS Entries'!F16,6)="Ladies",'TRS Entries'!E16&amp;" &amp; "&amp;'TRS Entries'!E17&amp;".",'TRS Entries'!E16&amp;" &amp; "&amp;'TRS Entries'!E17))))</f>
        <v/>
      </c>
      <c r="H108" t="str">
        <f>IF(MOD(ROW(),2)=1,"",IF(LEFT('TRS Entries'!F16,3)="TRS","SYN",""))</f>
        <v/>
      </c>
    </row>
    <row r="109" spans="1:8">
      <c r="A109" t="str">
        <f>IF(MOD(ROW(),2)=1,"",IF('TRS Entries'!B17="","",IF(RIGHT('TRS Entries'!F17, 4)="Mens",Club!$C$7&amp;".",IF(RIGHT('TRS Entries'!F17, 6)="Ladies",Club!$C$7&amp;".",Club!$C$7))))</f>
        <v/>
      </c>
      <c r="B109" t="str">
        <f>IF('TRS Entries'!B17="","",IF(RIGHT('TRS Entries'!F17, 4)="Mens",'TRS Entries'!B17&amp;" &amp; "&amp;'TRS Entries'!B18&amp;".",IF(RIGHT('TRS Entries'!F17, 6)="Ladies",'TRS Entries'!B17&amp;" &amp; "&amp;'TRS Entries'!B18&amp;".",'TRS Entries'!B17&amp;" &amp; "&amp;'TRS Entries'!B18)))</f>
        <v/>
      </c>
      <c r="C109" t="str">
        <f>IF(B109="","",'TRS Entries'!C17)</f>
        <v/>
      </c>
      <c r="D109" t="str">
        <f>IF(B109="","",VLOOKUP('TRS Entries'!F17,CategoryLookup!$1:$1048576,2,FALSE))</f>
        <v/>
      </c>
      <c r="E109" t="str">
        <f>IF(B109="","",VLOOKUP('TRS Entries'!F17,CategoryLookup!$1:$1048576,3,FALSE))</f>
        <v/>
      </c>
      <c r="F109" t="str">
        <f>IF('TRS Entries'!G17="","",'TRS Entries'!G17)</f>
        <v/>
      </c>
      <c r="G109" t="str">
        <f>IF('TRS Entries'!B17="","",IF(RIGHT('TRS Entries'!F17, 4)="Mens",'TRS Entries'!E17&amp;" &amp; "&amp;'TRS Entries'!E18&amp;".",IF(RIGHT('TRS Entries'!F17, 6)="Ladies",'TRS Entries'!E17&amp;" &amp; "&amp;'TRS Entries'!E18&amp;".",'TRS Entries'!E17&amp;" &amp; "&amp;'TRS Entries'!E18)))</f>
        <v/>
      </c>
      <c r="H109" t="str">
        <f>IF(LEFT('TRS Entries'!F17,3)="TRI","TRA",IF(LEFT('TRS Entries'!F17,3)="DMT","DMT",""))</f>
        <v/>
      </c>
    </row>
    <row r="110" spans="1:8">
      <c r="A110" t="str">
        <f>IF(MOD(ROW(),2)=1,"",IF('TRS Entries'!B18="","",IF(RIGHT('TRS Entries'!F18, 4)="Mens",Club!$C$7&amp;".",IF(RIGHT('TRS Entries'!F18, 6)="Ladies",Club!$C$7&amp;".",Club!$C$7))))</f>
        <v/>
      </c>
      <c r="B110" t="str">
        <f>IF('TRS Entries'!B18="","",IF(RIGHT('TRS Entries'!F18, 4)="Mens",'TRS Entries'!B18&amp;" &amp; "&amp;'TRS Entries'!B19&amp;".",IF(RIGHT('TRS Entries'!F18, 6)="Ladies",'TRS Entries'!B18&amp;" &amp; "&amp;'TRS Entries'!B19&amp;".",'TRS Entries'!B18&amp;" &amp; "&amp;'TRS Entries'!B19)))</f>
        <v/>
      </c>
      <c r="C110" t="str">
        <f>IF(B110="","",'TRS Entries'!C18)</f>
        <v/>
      </c>
      <c r="D110" t="str">
        <f>IF(B110="","",VLOOKUP('TRS Entries'!F18,CategoryLookup!$1:$1048576,2,FALSE))</f>
        <v/>
      </c>
      <c r="E110" t="str">
        <f>IF(B110="","",VLOOKUP('TRS Entries'!F18,CategoryLookup!$1:$1048576,3,FALSE))</f>
        <v/>
      </c>
      <c r="F110" t="str">
        <f>IF('TRS Entries'!G18="","",'TRS Entries'!G18)</f>
        <v/>
      </c>
      <c r="G110" t="str">
        <f>IF('TRS Entries'!B18="","",IF(RIGHT('TRS Entries'!F18, 4)="Mens",'TRS Entries'!E18&amp;" &amp; "&amp;'TRS Entries'!E19&amp;".",IF(RIGHT('TRS Entries'!F18, 6)="Ladies",'TRS Entries'!E18&amp;" &amp; "&amp;'TRS Entries'!E19&amp;".",'TRS Entries'!E18&amp;" &amp; "&amp;'TRS Entries'!E19)))</f>
        <v/>
      </c>
      <c r="H110" t="str">
        <f>IF(LEFT('TRS Entries'!F18,3)="TRI","TRA",IF(LEFT('TRS Entries'!F18,3)="DMT","DMT",""))</f>
        <v/>
      </c>
    </row>
    <row r="111" spans="1:8">
      <c r="A111" t="str">
        <f>IF('TRS Entries'!B19="","",IF(RIGHT('TRS Entries'!F19, 4)="Mens",Club!$C$7&amp;".",IF(RIGHT('TRS Entries'!F19, 6)="Ladies",Club!$C$7&amp;".",Club!$C$7)))</f>
        <v/>
      </c>
      <c r="B111" t="str">
        <f>IF('TRS Entries'!B19="","",IF(RIGHT('TRS Entries'!F19, 4)="Mens",'TRS Entries'!B19&amp;" &amp; "&amp;'TRS Entries'!B20&amp;".",IF(RIGHT('TRS Entries'!F19, 6)="Ladies",'TRS Entries'!B19&amp;" &amp; "&amp;'TRS Entries'!B20&amp;".",'TRS Entries'!B19&amp;" &amp; "&amp;'TRS Entries'!B20)))</f>
        <v/>
      </c>
      <c r="C111" t="str">
        <f>IF(B111="","",'TRS Entries'!C19)</f>
        <v/>
      </c>
      <c r="D111" t="str">
        <f>IF(B111="","",VLOOKUP('TRS Entries'!F19,CategoryLookup!$1:$1048576,2,FALSE))</f>
        <v/>
      </c>
      <c r="E111" t="str">
        <f>IF(B111="","",VLOOKUP('TRS Entries'!F19,CategoryLookup!$1:$1048576,3,FALSE))</f>
        <v/>
      </c>
      <c r="F111" t="str">
        <f>IF('TRS Entries'!G19="","",'TRS Entries'!G19)</f>
        <v/>
      </c>
      <c r="G111" t="str">
        <f>IF('TRS Entries'!B19="","",IF(RIGHT('TRS Entries'!F19, 4)="Mens",'TRS Entries'!E19&amp;" &amp; "&amp;'TRS Entries'!E20&amp;".",IF(RIGHT('TRS Entries'!F19, 6)="Ladies",'TRS Entries'!E19&amp;" &amp; "&amp;'TRS Entries'!E20&amp;".",'TRS Entries'!E19&amp;" &amp; "&amp;'TRS Entries'!E20)))</f>
        <v/>
      </c>
      <c r="H111" t="str">
        <f>IF(LEFT('TRS Entries'!F19,3)="TRI","TRA",IF(LEFT('TRS Entries'!F19,3)="DMT","DMT",""))</f>
        <v/>
      </c>
    </row>
    <row r="112" spans="1:8">
      <c r="A112" t="str">
        <f>IF('TRS Entries'!B20="","",IF(RIGHT('TRS Entries'!F20, 4)="Mens",Club!$C$7&amp;".",IF(RIGHT('TRS Entries'!F20, 6)="Ladies",Club!$C$7&amp;".",Club!$C$7)))</f>
        <v/>
      </c>
      <c r="B112" t="str">
        <f>IF('TRS Entries'!B20="","",IF(RIGHT('TRS Entries'!F20, 4)="Mens",'TRS Entries'!B20&amp;" &amp; "&amp;'TRS Entries'!B21&amp;".",IF(RIGHT('TRS Entries'!F20, 6)="Ladies",'TRS Entries'!B20&amp;" &amp; "&amp;'TRS Entries'!B21&amp;".",'TRS Entries'!B20&amp;" &amp; "&amp;'TRS Entries'!B21)))</f>
        <v/>
      </c>
      <c r="C112" t="str">
        <f>IF(B112="","",'TRS Entries'!C20)</f>
        <v/>
      </c>
      <c r="D112" t="str">
        <f>IF(B112="","",VLOOKUP('TRS Entries'!F20,CategoryLookup!$1:$1048576,2,FALSE))</f>
        <v/>
      </c>
      <c r="E112" t="str">
        <f>IF(B112="","",VLOOKUP('TRS Entries'!F20,CategoryLookup!$1:$1048576,3,FALSE))</f>
        <v/>
      </c>
      <c r="F112" t="str">
        <f>IF('TRS Entries'!G20="","",'TRS Entries'!G20)</f>
        <v/>
      </c>
      <c r="G112" t="str">
        <f>IF('TRS Entries'!B20="","",IF(RIGHT('TRS Entries'!F20, 4)="Mens",'TRS Entries'!E20&amp;" &amp; "&amp;'TRS Entries'!E21&amp;".",IF(RIGHT('TRS Entries'!F20, 6)="Ladies",'TRS Entries'!E20&amp;" &amp; "&amp;'TRS Entries'!E21&amp;".",'TRS Entries'!E20&amp;" &amp; "&amp;'TRS Entries'!E21)))</f>
        <v/>
      </c>
    </row>
    <row r="113" spans="1:7">
      <c r="A113" t="str">
        <f>IF('TRS Entries'!B21="","",IF(RIGHT('TRS Entries'!F21, 4)="Mens",Club!$C$7&amp;".",IF(RIGHT('TRS Entries'!F21, 6)="Ladies",Club!$C$7&amp;".",Club!$C$7)))</f>
        <v/>
      </c>
      <c r="B113" t="str">
        <f>IF('TRS Entries'!B21="","",IF(RIGHT('TRS Entries'!F21, 4)="Mens",'TRS Entries'!B21&amp;" &amp; "&amp;'TRS Entries'!B22&amp;".",IF(RIGHT('TRS Entries'!F21, 6)="Ladies",'TRS Entries'!B21&amp;" &amp; "&amp;'TRS Entries'!B22&amp;".",'TRS Entries'!B21&amp;" &amp; "&amp;'TRS Entries'!B22)))</f>
        <v/>
      </c>
      <c r="C113" t="str">
        <f>IF(B113="","",'TRS Entries'!C21)</f>
        <v/>
      </c>
      <c r="D113" t="str">
        <f>IF(B113="","",VLOOKUP('TRS Entries'!F21,CategoryLookup!$1:$1048576,2,FALSE))</f>
        <v/>
      </c>
      <c r="E113" t="str">
        <f>IF(B113="","",VLOOKUP('TRS Entries'!F21,CategoryLookup!$1:$1048576,3,FALSE))</f>
        <v/>
      </c>
      <c r="F113" t="str">
        <f>IF('TRS Entries'!G21="","",'TRS Entries'!G21)</f>
        <v/>
      </c>
      <c r="G113" t="str">
        <f>IF('TRS Entries'!B21="","",IF(RIGHT('TRS Entries'!F21, 4)="Mens",'TRS Entries'!E21&amp;" &amp; "&amp;'TRS Entries'!E22&amp;".",IF(RIGHT('TRS Entries'!F21, 6)="Ladies",'TRS Entries'!E21&amp;" &amp; "&amp;'TRS Entries'!E22&amp;".",'TRS Entries'!E21&amp;" &amp; "&amp;'TRS Entries'!E22)))</f>
        <v/>
      </c>
    </row>
    <row r="114" spans="1:7">
      <c r="A114" t="str">
        <f>IF('TRS Entries'!B22="","",IF(RIGHT('TRS Entries'!F22, 4)="Mens",Club!$C$7&amp;".",IF(RIGHT('TRS Entries'!F22, 6)="Ladies",Club!$C$7&amp;".",Club!$C$7)))</f>
        <v/>
      </c>
      <c r="B114" t="str">
        <f>IF('TRS Entries'!B22="","",IF(RIGHT('TRS Entries'!F22, 4)="Mens",'TRS Entries'!B22&amp;" &amp; "&amp;'TRS Entries'!B23&amp;".",IF(RIGHT('TRS Entries'!F22, 6)="Ladies",'TRS Entries'!B22&amp;" &amp; "&amp;'TRS Entries'!B23&amp;".",'TRS Entries'!B22&amp;" &amp; "&amp;'TRS Entries'!B23)))</f>
        <v/>
      </c>
      <c r="C114" t="str">
        <f>IF(B114="","",'TRS Entries'!C22)</f>
        <v/>
      </c>
      <c r="D114" t="str">
        <f>IF(B114="","",VLOOKUP('TRS Entries'!F22,CategoryLookup!$1:$1048576,2,FALSE))</f>
        <v/>
      </c>
      <c r="E114" t="str">
        <f>IF(B114="","",VLOOKUP('TRS Entries'!F22,CategoryLookup!$1:$1048576,3,FALSE))</f>
        <v/>
      </c>
      <c r="F114" t="str">
        <f>IF('TRS Entries'!G22="","",'TRS Entries'!G22)</f>
        <v/>
      </c>
      <c r="G114" t="str">
        <f>IF('TRS Entries'!B22="","",IF(RIGHT('TRS Entries'!F22, 4)="Mens",'TRS Entries'!E22&amp;" &amp; "&amp;'TRS Entries'!E23&amp;".",IF(RIGHT('TRS Entries'!F22, 6)="Ladies",'TRS Entries'!E22&amp;" &amp; "&amp;'TRS Entries'!E23&amp;".",'TRS Entries'!E22&amp;" &amp; "&amp;'TRS Entries'!E23)))</f>
        <v/>
      </c>
    </row>
    <row r="115" spans="1:7">
      <c r="A115" t="str">
        <f>IF('TRS Entries'!B23="","",IF(RIGHT('TRS Entries'!F23, 4)="Mens",Club!$C$7&amp;".",IF(RIGHT('TRS Entries'!F23, 6)="Ladies",Club!$C$7&amp;".",Club!$C$7)))</f>
        <v/>
      </c>
      <c r="B115" t="str">
        <f>IF('TRS Entries'!B23="","",IF(RIGHT('TRS Entries'!F23, 4)="Mens",'TRS Entries'!B23&amp;" &amp; "&amp;'TRS Entries'!B24&amp;".",IF(RIGHT('TRS Entries'!F23, 6)="Ladies",'TRS Entries'!B23&amp;" &amp; "&amp;'TRS Entries'!B24&amp;".",'TRS Entries'!B23&amp;" &amp; "&amp;'TRS Entries'!B24)))</f>
        <v/>
      </c>
      <c r="C115" t="str">
        <f>IF(B115="","",'TRS Entries'!C23)</f>
        <v/>
      </c>
      <c r="D115" t="str">
        <f>IF(B115="","",VLOOKUP('TRS Entries'!F23,CategoryLookup!$1:$1048576,2,FALSE))</f>
        <v/>
      </c>
      <c r="E115" t="str">
        <f>IF(B115="","",VLOOKUP('TRS Entries'!F23,CategoryLookup!$1:$1048576,3,FALSE))</f>
        <v/>
      </c>
      <c r="F115" t="str">
        <f>IF('TRS Entries'!G23="","",'TRS Entries'!G23)</f>
        <v/>
      </c>
      <c r="G115" t="str">
        <f>IF('TRS Entries'!B23="","",IF(RIGHT('TRS Entries'!F23, 4)="Mens",'TRS Entries'!E23&amp;" &amp; "&amp;'TRS Entries'!E24&amp;".",IF(RIGHT('TRS Entries'!F23, 6)="Ladies",'TRS Entries'!E23&amp;" &amp; "&amp;'TRS Entries'!E24&amp;".",'TRS Entries'!E23&amp;" &amp; "&amp;'TRS Entries'!E24)))</f>
        <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99"/>
  <sheetViews>
    <sheetView workbookViewId="0">
      <selection activeCell="B23" sqref="B23"/>
    </sheetView>
  </sheetViews>
  <sheetFormatPr baseColWidth="10" defaultColWidth="11" defaultRowHeight="16"/>
  <cols>
    <col min="7" max="7" width="19.83203125" bestFit="1" customWidth="1"/>
    <col min="8" max="8" width="20" bestFit="1" customWidth="1"/>
    <col min="9" max="9" width="27.1640625" bestFit="1" customWidth="1"/>
    <col min="10" max="10" width="24.83203125" bestFit="1" customWidth="1"/>
    <col min="11" max="11" width="32.1640625" bestFit="1" customWidth="1"/>
    <col min="12" max="12" width="20.5" bestFit="1" customWidth="1"/>
    <col min="13" max="13" width="20.6640625" bestFit="1" customWidth="1"/>
    <col min="14" max="14" width="27.83203125" bestFit="1" customWidth="1"/>
    <col min="15" max="15" width="33.83203125" bestFit="1" customWidth="1"/>
    <col min="16" max="17" width="35" bestFit="1" customWidth="1"/>
    <col min="18" max="18" width="16.6640625" bestFit="1" customWidth="1"/>
    <col min="19" max="19" width="17.83203125" bestFit="1" customWidth="1"/>
    <col min="20" max="20" width="15.83203125" bestFit="1" customWidth="1"/>
    <col min="21" max="21" width="20.83203125" bestFit="1" customWidth="1"/>
    <col min="22" max="22" width="17.1640625" bestFit="1" customWidth="1"/>
  </cols>
  <sheetData>
    <row r="1" spans="1:22">
      <c r="A1" t="s">
        <v>55</v>
      </c>
      <c r="D1" t="s">
        <v>58</v>
      </c>
      <c r="E1" t="s">
        <v>53</v>
      </c>
      <c r="F1" t="s">
        <v>59</v>
      </c>
      <c r="G1" t="s">
        <v>61</v>
      </c>
      <c r="H1" t="s">
        <v>63</v>
      </c>
      <c r="I1" t="s">
        <v>101</v>
      </c>
      <c r="J1" t="s">
        <v>146</v>
      </c>
      <c r="K1" t="s">
        <v>147</v>
      </c>
      <c r="L1" t="s">
        <v>60</v>
      </c>
      <c r="M1" t="s">
        <v>62</v>
      </c>
      <c r="N1" t="s">
        <v>341</v>
      </c>
      <c r="O1" t="s">
        <v>342</v>
      </c>
      <c r="P1" t="s">
        <v>343</v>
      </c>
      <c r="Q1" t="s">
        <v>344</v>
      </c>
      <c r="R1" t="s">
        <v>102</v>
      </c>
      <c r="S1" t="s">
        <v>103</v>
      </c>
      <c r="T1" t="s">
        <v>64</v>
      </c>
      <c r="U1" t="s">
        <v>368</v>
      </c>
      <c r="V1" t="s">
        <v>104</v>
      </c>
    </row>
    <row r="2" spans="1:22">
      <c r="A2" t="s">
        <v>56</v>
      </c>
      <c r="D2">
        <v>0</v>
      </c>
      <c r="E2" t="s">
        <v>55</v>
      </c>
      <c r="F2" t="str">
        <f>D2&amp;E2</f>
        <v>0M</v>
      </c>
      <c r="G2" s="2"/>
      <c r="H2" s="2"/>
      <c r="M2" s="2"/>
      <c r="S2" s="2"/>
      <c r="T2" s="2"/>
      <c r="U2" s="2"/>
      <c r="V2" s="2"/>
    </row>
    <row r="3" spans="1:22">
      <c r="A3" t="s">
        <v>119</v>
      </c>
      <c r="D3">
        <f>D2+1</f>
        <v>1</v>
      </c>
      <c r="E3" t="s">
        <v>55</v>
      </c>
      <c r="F3" t="str">
        <f t="shared" ref="F3:F66" si="0">D3&amp;E3</f>
        <v>1M</v>
      </c>
      <c r="G3" s="2"/>
      <c r="H3" s="2"/>
      <c r="M3" s="2"/>
      <c r="S3" s="2"/>
      <c r="T3" s="2"/>
      <c r="U3" s="2"/>
      <c r="V3" s="2"/>
    </row>
    <row r="4" spans="1:22">
      <c r="A4" t="s">
        <v>57</v>
      </c>
      <c r="D4">
        <f t="shared" ref="D4:D67" si="1">D3+1</f>
        <v>2</v>
      </c>
      <c r="E4" t="s">
        <v>55</v>
      </c>
      <c r="F4" t="str">
        <f t="shared" si="0"/>
        <v>2M</v>
      </c>
      <c r="G4" s="2"/>
      <c r="H4" s="2"/>
      <c r="M4" s="2"/>
      <c r="S4" s="2"/>
      <c r="T4" s="2"/>
      <c r="U4" s="2"/>
      <c r="V4" s="2"/>
    </row>
    <row r="5" spans="1:22">
      <c r="A5" s="13">
        <v>46022</v>
      </c>
      <c r="D5">
        <f t="shared" si="1"/>
        <v>3</v>
      </c>
      <c r="E5" t="s">
        <v>55</v>
      </c>
      <c r="F5" t="str">
        <f t="shared" si="0"/>
        <v>3M</v>
      </c>
      <c r="G5" s="2"/>
      <c r="H5" s="2"/>
      <c r="M5" s="2"/>
      <c r="S5" s="2"/>
      <c r="T5" s="2"/>
      <c r="U5" s="2"/>
      <c r="V5" s="2"/>
    </row>
    <row r="6" spans="1:22">
      <c r="D6">
        <f t="shared" si="1"/>
        <v>4</v>
      </c>
      <c r="E6" t="s">
        <v>55</v>
      </c>
      <c r="F6" t="str">
        <f t="shared" si="0"/>
        <v>4M</v>
      </c>
      <c r="G6" s="2"/>
      <c r="H6" s="2"/>
      <c r="M6" s="2"/>
      <c r="S6" s="2"/>
      <c r="T6" s="2"/>
      <c r="U6" s="2"/>
      <c r="V6" s="2"/>
    </row>
    <row r="7" spans="1:22">
      <c r="D7">
        <f t="shared" si="1"/>
        <v>5</v>
      </c>
      <c r="E7" t="s">
        <v>55</v>
      </c>
      <c r="F7" t="str">
        <f t="shared" si="0"/>
        <v>5M</v>
      </c>
      <c r="G7" s="2"/>
      <c r="H7" s="2"/>
      <c r="M7" s="2"/>
      <c r="S7" s="2"/>
      <c r="T7" s="2"/>
      <c r="U7" s="2"/>
      <c r="V7" s="2"/>
    </row>
    <row r="8" spans="1:22">
      <c r="D8">
        <f t="shared" si="1"/>
        <v>6</v>
      </c>
      <c r="E8" t="s">
        <v>55</v>
      </c>
      <c r="F8" t="str">
        <f t="shared" si="0"/>
        <v>6M</v>
      </c>
      <c r="G8" s="2" t="s">
        <v>332</v>
      </c>
      <c r="H8" s="2" t="s">
        <v>336</v>
      </c>
      <c r="I8" s="2"/>
      <c r="M8" s="2"/>
      <c r="T8" s="2" t="s">
        <v>340</v>
      </c>
      <c r="U8" s="2"/>
      <c r="V8" s="2"/>
    </row>
    <row r="9" spans="1:22">
      <c r="D9">
        <f t="shared" si="1"/>
        <v>7</v>
      </c>
      <c r="E9" t="s">
        <v>55</v>
      </c>
      <c r="F9" t="str">
        <f t="shared" si="0"/>
        <v>7M</v>
      </c>
      <c r="G9" s="2" t="s">
        <v>332</v>
      </c>
      <c r="H9" s="2" t="s">
        <v>336</v>
      </c>
      <c r="J9" s="2"/>
      <c r="M9" s="2"/>
      <c r="T9" s="2" t="s">
        <v>340</v>
      </c>
      <c r="U9" s="2"/>
      <c r="V9" s="2"/>
    </row>
    <row r="10" spans="1:22">
      <c r="D10">
        <f t="shared" si="1"/>
        <v>8</v>
      </c>
      <c r="E10" t="s">
        <v>55</v>
      </c>
      <c r="F10" t="str">
        <f t="shared" si="0"/>
        <v>8M</v>
      </c>
      <c r="G10" s="2" t="str">
        <f>G$1 &amp; " 8-10 " &amp; IF(E10="M","Boys","Girls")</f>
        <v>TRI Games 8-10 Boys</v>
      </c>
      <c r="H10" s="2" t="str">
        <f>H$1 &amp; " 8-10 " &amp; IF($E10="M","Boys","Girls")</f>
        <v>DMT Games 8-10 Boys</v>
      </c>
      <c r="I10" t="str">
        <f>$I$1&amp; "8-14 "&amp;IF($E10="M","Boys","Girls")</f>
        <v>TRI Games Disability 8-14 Boys</v>
      </c>
      <c r="J10" s="2" t="str">
        <f>J$1 &amp; " 8-10 " &amp; IF($E10="M","Boys","Girls")</f>
        <v>TRI Intermediate 8-10 Boys</v>
      </c>
      <c r="K10" t="str">
        <f>$K$1&amp; "8-14 "&amp;IF($E10="M","Boys","Girls")</f>
        <v>TRI Intermediate Disability 8-14 Boys</v>
      </c>
      <c r="L10" s="2" t="str">
        <f>L$1 &amp; " 8-10 "  &amp; IF($E10="M","Boys","Girls")</f>
        <v>TRI Champs 8-10 Boys</v>
      </c>
      <c r="M10" s="2" t="str">
        <f>M$1 &amp; " 8-10 "  &amp; IF($E10="M","Boys","Girls")</f>
        <v>DMT Champs 8-10 Boys</v>
      </c>
      <c r="N10" t="str">
        <f>$N$1&amp; "8-14 " &amp;IF($E10="M","Boys","Girls")</f>
        <v>TRI Champs Disability - Cat 1 8-14 Boys</v>
      </c>
      <c r="O10" t="str">
        <f>$O$1&amp; "8-14 " &amp;IF($E10="M","Boys","Girls")</f>
        <v>TRI Champs Disability - Cat 2 8-14 Boys</v>
      </c>
      <c r="P10" t="str">
        <f>$P$1&amp; "8-14 " &amp;IF($E10="M","Boys","Girls")</f>
        <v>DMT Champs Disability - Cat 1 8-14 Boys</v>
      </c>
      <c r="Q10" t="str">
        <f>$Q$1&amp; "8-14 " &amp;IF($E10="M","Boys","Girls")</f>
        <v>DMT Champs Disability - Cat 2 8-14 Boys</v>
      </c>
      <c r="R10" t="str">
        <f>$R$1&amp; IF($E10="M","Mens","Ladies")</f>
        <v>TRI Champs Mens</v>
      </c>
      <c r="S10" t="str">
        <f>$S$1&amp; IF($E10="M","Mens","Ladies")</f>
        <v>DMT Champs Mens</v>
      </c>
      <c r="T10" s="2" t="str">
        <f>T$1 &amp; " 8-10"</f>
        <v>TRS Games 8-10</v>
      </c>
      <c r="U10" s="2" t="str">
        <f>U$1 &amp; " 8-10"</f>
        <v>TRS Intermediate 8-10</v>
      </c>
      <c r="V10" t="str">
        <f>$V$1&amp; IF($E10="M","Mens","Ladies")</f>
        <v>TRS Champs Mens</v>
      </c>
    </row>
    <row r="11" spans="1:22">
      <c r="D11">
        <f t="shared" si="1"/>
        <v>9</v>
      </c>
      <c r="E11" t="s">
        <v>55</v>
      </c>
      <c r="F11" t="str">
        <f t="shared" si="0"/>
        <v>9M</v>
      </c>
      <c r="G11" s="2" t="str">
        <f t="shared" ref="G11:G12" si="2">G$1 &amp; " 8-10 " &amp; IF(E11="M","Boys","Girls")</f>
        <v>TRI Games 8-10 Boys</v>
      </c>
      <c r="H11" s="2" t="str">
        <f t="shared" ref="H11:H12" si="3">H$1 &amp; " 8-10 " &amp; IF($E11="M","Boys","Girls")</f>
        <v>DMT Games 8-10 Boys</v>
      </c>
      <c r="I11" t="str">
        <f t="shared" ref="I11:I16" si="4">$I$1&amp; "8-14 "&amp;IF($E11="M","Boys","Girls")</f>
        <v>TRI Games Disability 8-14 Boys</v>
      </c>
      <c r="J11" s="2" t="str">
        <f t="shared" ref="J11:J12" si="5">J$1 &amp; " 8-10 " &amp; IF($E11="M","Boys","Girls")</f>
        <v>TRI Intermediate 8-10 Boys</v>
      </c>
      <c r="K11" t="str">
        <f t="shared" ref="K11:K16" si="6">$K$1&amp; "8-14 "&amp;IF($E11="M","Boys","Girls")</f>
        <v>TRI Intermediate Disability 8-14 Boys</v>
      </c>
      <c r="L11" s="2" t="str">
        <f t="shared" ref="L11:L12" si="7">L$1 &amp; " 8-10 "  &amp; IF($E11="M","Boys","Girls")</f>
        <v>TRI Champs 8-10 Boys</v>
      </c>
      <c r="M11" s="2" t="str">
        <f>M$1 &amp; " 8-10 "  &amp; IF($E11="M","Boys","Girls")</f>
        <v>DMT Champs 8-10 Boys</v>
      </c>
      <c r="N11" t="str">
        <f t="shared" ref="N11:N16" si="8">$N$1&amp; "8-14 " &amp;IF($E11="M","Boys","Girls")</f>
        <v>TRI Champs Disability - Cat 1 8-14 Boys</v>
      </c>
      <c r="O11" t="str">
        <f t="shared" ref="O11:O67" si="9">$O$1&amp; "8-14 " &amp;IF($E11="M","Boys","Girls")</f>
        <v>TRI Champs Disability - Cat 2 8-14 Boys</v>
      </c>
      <c r="P11" t="str">
        <f t="shared" ref="P11:P16" si="10">$P$1&amp; "8-14 " &amp;IF($E11="M","Boys","Girls")</f>
        <v>DMT Champs Disability - Cat 1 8-14 Boys</v>
      </c>
      <c r="Q11" t="str">
        <f t="shared" ref="Q11:Q67" si="11">$Q$1&amp; "8-14 " &amp;IF($E11="M","Boys","Girls")</f>
        <v>DMT Champs Disability - Cat 2 8-14 Boys</v>
      </c>
      <c r="R11" t="str">
        <f t="shared" ref="R11:R67" si="12">$R$1&amp; IF($E11="M","Mens","Ladies")</f>
        <v>TRI Champs Mens</v>
      </c>
      <c r="S11" t="str">
        <f t="shared" ref="S11:S67" si="13">$S$1&amp; IF($E11="M","Mens","Ladies")</f>
        <v>DMT Champs Mens</v>
      </c>
      <c r="T11" s="2" t="str">
        <f t="shared" ref="T11:U12" si="14">T$1 &amp; " 8-10"</f>
        <v>TRS Games 8-10</v>
      </c>
      <c r="U11" s="2" t="str">
        <f t="shared" si="14"/>
        <v>TRS Intermediate 8-10</v>
      </c>
      <c r="V11" t="str">
        <f t="shared" ref="V11:V67" si="15">$V$1&amp; IF($E11="M","Mens","Ladies")</f>
        <v>TRS Champs Mens</v>
      </c>
    </row>
    <row r="12" spans="1:22">
      <c r="D12">
        <f t="shared" si="1"/>
        <v>10</v>
      </c>
      <c r="E12" t="s">
        <v>55</v>
      </c>
      <c r="F12" t="str">
        <f t="shared" si="0"/>
        <v>10M</v>
      </c>
      <c r="G12" s="2" t="str">
        <f t="shared" si="2"/>
        <v>TRI Games 8-10 Boys</v>
      </c>
      <c r="H12" s="2" t="str">
        <f t="shared" si="3"/>
        <v>DMT Games 8-10 Boys</v>
      </c>
      <c r="I12" t="str">
        <f t="shared" si="4"/>
        <v>TRI Games Disability 8-14 Boys</v>
      </c>
      <c r="J12" s="2" t="str">
        <f t="shared" si="5"/>
        <v>TRI Intermediate 8-10 Boys</v>
      </c>
      <c r="K12" t="str">
        <f t="shared" si="6"/>
        <v>TRI Intermediate Disability 8-14 Boys</v>
      </c>
      <c r="L12" s="2" t="str">
        <f t="shared" si="7"/>
        <v>TRI Champs 8-10 Boys</v>
      </c>
      <c r="M12" s="2" t="str">
        <f>M$1 &amp; " 8-10 "  &amp; IF($E12="M","Boys","Girls")</f>
        <v>DMT Champs 8-10 Boys</v>
      </c>
      <c r="N12" t="str">
        <f t="shared" si="8"/>
        <v>TRI Champs Disability - Cat 1 8-14 Boys</v>
      </c>
      <c r="O12" t="str">
        <f t="shared" si="9"/>
        <v>TRI Champs Disability - Cat 2 8-14 Boys</v>
      </c>
      <c r="P12" t="str">
        <f t="shared" si="10"/>
        <v>DMT Champs Disability - Cat 1 8-14 Boys</v>
      </c>
      <c r="Q12" t="str">
        <f t="shared" si="11"/>
        <v>DMT Champs Disability - Cat 2 8-14 Boys</v>
      </c>
      <c r="R12" t="str">
        <f t="shared" si="12"/>
        <v>TRI Champs Mens</v>
      </c>
      <c r="S12" t="str">
        <f t="shared" si="13"/>
        <v>DMT Champs Mens</v>
      </c>
      <c r="T12" s="2" t="str">
        <f t="shared" si="14"/>
        <v>TRS Games 8-10</v>
      </c>
      <c r="U12" s="2" t="str">
        <f t="shared" si="14"/>
        <v>TRS Intermediate 8-10</v>
      </c>
      <c r="V12" t="str">
        <f t="shared" si="15"/>
        <v>TRS Champs Mens</v>
      </c>
    </row>
    <row r="13" spans="1:22">
      <c r="D13">
        <f t="shared" si="1"/>
        <v>11</v>
      </c>
      <c r="E13" t="s">
        <v>55</v>
      </c>
      <c r="F13" t="str">
        <f t="shared" si="0"/>
        <v>11M</v>
      </c>
      <c r="G13" s="2" t="str">
        <f>G$1 &amp; " 11-12 " &amp; IF(E13="M","Boys","Girls")</f>
        <v>TRI Games 11-12 Boys</v>
      </c>
      <c r="H13" s="2" t="str">
        <f>H$1 &amp; " 11-12 " &amp; IF($E13="M","Boys","Girls")</f>
        <v>DMT Games 11-12 Boys</v>
      </c>
      <c r="I13" t="str">
        <f t="shared" si="4"/>
        <v>TRI Games Disability 8-14 Boys</v>
      </c>
      <c r="J13" s="2" t="str">
        <f t="shared" ref="J13:J14" si="16">J$1 &amp; " 11-12 " &amp; IF($E13="M","Boys","Girls")</f>
        <v>TRI Intermediate 11-12 Boys</v>
      </c>
      <c r="K13" t="str">
        <f t="shared" si="6"/>
        <v>TRI Intermediate Disability 8-14 Boys</v>
      </c>
      <c r="L13" s="2" t="str">
        <f>L$1 &amp; " 11-12 "  &amp; IF($E13="M","Boys","Girls")</f>
        <v>TRI Champs 11-12 Boys</v>
      </c>
      <c r="M13" s="2" t="str">
        <f>M$1 &amp; " 11-12 "  &amp; IF($E13="M","Boys","Girls")</f>
        <v>DMT Champs 11-12 Boys</v>
      </c>
      <c r="N13" t="str">
        <f t="shared" si="8"/>
        <v>TRI Champs Disability - Cat 1 8-14 Boys</v>
      </c>
      <c r="O13" t="str">
        <f t="shared" si="9"/>
        <v>TRI Champs Disability - Cat 2 8-14 Boys</v>
      </c>
      <c r="P13" t="str">
        <f t="shared" si="10"/>
        <v>DMT Champs Disability - Cat 1 8-14 Boys</v>
      </c>
      <c r="Q13" t="str">
        <f t="shared" si="11"/>
        <v>DMT Champs Disability - Cat 2 8-14 Boys</v>
      </c>
      <c r="R13" t="str">
        <f t="shared" si="12"/>
        <v>TRI Champs Mens</v>
      </c>
      <c r="S13" t="str">
        <f t="shared" si="13"/>
        <v>DMT Champs Mens</v>
      </c>
      <c r="T13" s="2" t="str">
        <f>T$1 &amp; " 11-12"</f>
        <v>TRS Games 11-12</v>
      </c>
      <c r="U13" s="2" t="str">
        <f>U$1 &amp; " 11-12"</f>
        <v>TRS Intermediate 11-12</v>
      </c>
      <c r="V13" t="str">
        <f t="shared" si="15"/>
        <v>TRS Champs Mens</v>
      </c>
    </row>
    <row r="14" spans="1:22">
      <c r="D14">
        <f t="shared" si="1"/>
        <v>12</v>
      </c>
      <c r="E14" t="s">
        <v>55</v>
      </c>
      <c r="F14" t="str">
        <f t="shared" si="0"/>
        <v>12M</v>
      </c>
      <c r="G14" s="2" t="str">
        <f t="shared" ref="G14" si="17">G$1 &amp; " 11-12 " &amp; IF(E14="M","Boys","Girls")</f>
        <v>TRI Games 11-12 Boys</v>
      </c>
      <c r="H14" s="2" t="str">
        <f>H$1 &amp; " 11-12 " &amp; IF($E14="M","Boys","Girls")</f>
        <v>DMT Games 11-12 Boys</v>
      </c>
      <c r="I14" t="str">
        <f t="shared" si="4"/>
        <v>TRI Games Disability 8-14 Boys</v>
      </c>
      <c r="J14" s="2" t="str">
        <f t="shared" si="16"/>
        <v>TRI Intermediate 11-12 Boys</v>
      </c>
      <c r="K14" t="str">
        <f t="shared" si="6"/>
        <v>TRI Intermediate Disability 8-14 Boys</v>
      </c>
      <c r="L14" s="2" t="str">
        <f t="shared" ref="L14" si="18">L$1 &amp; " 11-12 "  &amp; IF($E14="M","Boys","Girls")</f>
        <v>TRI Champs 11-12 Boys</v>
      </c>
      <c r="M14" s="2" t="str">
        <f>M$1 &amp; " 11-12 "  &amp; IF($E14="M","Boys","Girls")</f>
        <v>DMT Champs 11-12 Boys</v>
      </c>
      <c r="N14" t="str">
        <f t="shared" si="8"/>
        <v>TRI Champs Disability - Cat 1 8-14 Boys</v>
      </c>
      <c r="O14" t="str">
        <f t="shared" si="9"/>
        <v>TRI Champs Disability - Cat 2 8-14 Boys</v>
      </c>
      <c r="P14" t="str">
        <f t="shared" si="10"/>
        <v>DMT Champs Disability - Cat 1 8-14 Boys</v>
      </c>
      <c r="Q14" t="str">
        <f t="shared" si="11"/>
        <v>DMT Champs Disability - Cat 2 8-14 Boys</v>
      </c>
      <c r="R14" t="str">
        <f t="shared" si="12"/>
        <v>TRI Champs Mens</v>
      </c>
      <c r="S14" t="str">
        <f t="shared" si="13"/>
        <v>DMT Champs Mens</v>
      </c>
      <c r="T14" s="2" t="str">
        <f t="shared" ref="T14:U14" si="19">T$1 &amp; " 11-12"</f>
        <v>TRS Games 11-12</v>
      </c>
      <c r="U14" s="2" t="str">
        <f t="shared" si="19"/>
        <v>TRS Intermediate 11-12</v>
      </c>
      <c r="V14" t="str">
        <f t="shared" si="15"/>
        <v>TRS Champs Mens</v>
      </c>
    </row>
    <row r="15" spans="1:22">
      <c r="D15">
        <f t="shared" si="1"/>
        <v>13</v>
      </c>
      <c r="E15" t="s">
        <v>55</v>
      </c>
      <c r="F15" t="str">
        <f t="shared" si="0"/>
        <v>13M</v>
      </c>
      <c r="G15" s="2" t="str">
        <f>G$1 &amp; " 13-14 " &amp; IF(E15="M","Boys","Girls")</f>
        <v>TRI Games 13-14 Boys</v>
      </c>
      <c r="H15" s="2" t="str">
        <f>H$1 &amp; " 13-14 " &amp; IF($E15="M","Boys","Girls")</f>
        <v>DMT Games 13-14 Boys</v>
      </c>
      <c r="I15" t="str">
        <f t="shared" si="4"/>
        <v>TRI Games Disability 8-14 Boys</v>
      </c>
      <c r="J15" s="2" t="str">
        <f>J$1 &amp; " 13-14 " &amp; IF($E15="M","Boys","Girls")</f>
        <v>TRI Intermediate 13-14 Boys</v>
      </c>
      <c r="K15" t="str">
        <f t="shared" si="6"/>
        <v>TRI Intermediate Disability 8-14 Boys</v>
      </c>
      <c r="L15" s="2" t="str">
        <f>L$1 &amp; " 13-14 "  &amp; IF($E15="M","Boys","Girls")</f>
        <v>TRI Champs 13-14 Boys</v>
      </c>
      <c r="M15" s="2" t="str">
        <f>M$1 &amp; " 13-14 "  &amp; IF($E15="M","Boys","Girls")</f>
        <v>DMT Champs 13-14 Boys</v>
      </c>
      <c r="N15" t="str">
        <f t="shared" si="8"/>
        <v>TRI Champs Disability - Cat 1 8-14 Boys</v>
      </c>
      <c r="O15" t="str">
        <f t="shared" si="9"/>
        <v>TRI Champs Disability - Cat 2 8-14 Boys</v>
      </c>
      <c r="P15" t="str">
        <f t="shared" si="10"/>
        <v>DMT Champs Disability - Cat 1 8-14 Boys</v>
      </c>
      <c r="Q15" t="str">
        <f t="shared" si="11"/>
        <v>DMT Champs Disability - Cat 2 8-14 Boys</v>
      </c>
      <c r="R15" t="str">
        <f t="shared" si="12"/>
        <v>TRI Champs Mens</v>
      </c>
      <c r="S15" t="str">
        <f t="shared" si="13"/>
        <v>DMT Champs Mens</v>
      </c>
      <c r="T15" s="2" t="str">
        <f>T$1 &amp; " 13-14"</f>
        <v>TRS Games 13-14</v>
      </c>
      <c r="U15" s="2" t="str">
        <f>U$1 &amp; " 13-14"</f>
        <v>TRS Intermediate 13-14</v>
      </c>
      <c r="V15" t="str">
        <f t="shared" si="15"/>
        <v>TRS Champs Mens</v>
      </c>
    </row>
    <row r="16" spans="1:22">
      <c r="D16">
        <f t="shared" si="1"/>
        <v>14</v>
      </c>
      <c r="E16" t="s">
        <v>55</v>
      </c>
      <c r="F16" t="str">
        <f t="shared" si="0"/>
        <v>14M</v>
      </c>
      <c r="G16" s="2" t="str">
        <f t="shared" ref="G16" si="20">G$1 &amp; " 13-14 " &amp; IF(E16="M","Boys","Girls")</f>
        <v>TRI Games 13-14 Boys</v>
      </c>
      <c r="H16" s="2" t="str">
        <f>H$1 &amp; " 13-14 " &amp; IF($E16="M","Boys","Girls")</f>
        <v>DMT Games 13-14 Boys</v>
      </c>
      <c r="I16" t="str">
        <f t="shared" si="4"/>
        <v>TRI Games Disability 8-14 Boys</v>
      </c>
      <c r="J16" s="2" t="str">
        <f t="shared" ref="J16" si="21">J$1 &amp; " 13-14 " &amp; IF($E16="M","Boys","Girls")</f>
        <v>TRI Intermediate 13-14 Boys</v>
      </c>
      <c r="K16" t="str">
        <f t="shared" si="6"/>
        <v>TRI Intermediate Disability 8-14 Boys</v>
      </c>
      <c r="L16" s="2" t="str">
        <f t="shared" ref="L16" si="22">L$1 &amp; " 13-14 "  &amp; IF($E16="M","Boys","Girls")</f>
        <v>TRI Champs 13-14 Boys</v>
      </c>
      <c r="M16" s="2" t="str">
        <f>M$1 &amp; " 13-14 "  &amp; IF($E16="M","Boys","Girls")</f>
        <v>DMT Champs 13-14 Boys</v>
      </c>
      <c r="N16" t="str">
        <f t="shared" si="8"/>
        <v>TRI Champs Disability - Cat 1 8-14 Boys</v>
      </c>
      <c r="O16" t="str">
        <f t="shared" si="9"/>
        <v>TRI Champs Disability - Cat 2 8-14 Boys</v>
      </c>
      <c r="P16" t="str">
        <f t="shared" si="10"/>
        <v>DMT Champs Disability - Cat 1 8-14 Boys</v>
      </c>
      <c r="Q16" t="str">
        <f t="shared" si="11"/>
        <v>DMT Champs Disability - Cat 2 8-14 Boys</v>
      </c>
      <c r="R16" t="str">
        <f t="shared" si="12"/>
        <v>TRI Champs Mens</v>
      </c>
      <c r="S16" t="str">
        <f t="shared" si="13"/>
        <v>DMT Champs Mens</v>
      </c>
      <c r="T16" s="2" t="str">
        <f t="shared" ref="T16:U16" si="23">T$1 &amp; " 13-14"</f>
        <v>TRS Games 13-14</v>
      </c>
      <c r="U16" s="2" t="str">
        <f t="shared" si="23"/>
        <v>TRS Intermediate 13-14</v>
      </c>
      <c r="V16" t="str">
        <f t="shared" si="15"/>
        <v>TRS Champs Mens</v>
      </c>
    </row>
    <row r="17" spans="4:22">
      <c r="D17">
        <f t="shared" si="1"/>
        <v>15</v>
      </c>
      <c r="E17" t="s">
        <v>55</v>
      </c>
      <c r="F17" t="str">
        <f t="shared" si="0"/>
        <v>15M</v>
      </c>
      <c r="G17" s="2" t="str">
        <f>G$1 &amp; " 15-16 " &amp; IF(E17="M","Boys","Girls")</f>
        <v>TRI Games 15-16 Boys</v>
      </c>
      <c r="H17" s="2" t="str">
        <f>H$1 &amp; " 15+ " &amp; IF($E17="M","Boys","Girls")</f>
        <v>DMT Games 15+ Boys</v>
      </c>
      <c r="I17" t="str">
        <f>$I$1&amp; "15+ "&amp;IF($E17="M","Boys","Girls")</f>
        <v>TRI Games Disability 15+ Boys</v>
      </c>
      <c r="J17" s="2" t="str">
        <f>J$1 &amp; " 15-16 " &amp; IF($E17="M","Boys","Girls")</f>
        <v>TRI Intermediate 15-16 Boys</v>
      </c>
      <c r="K17" t="str">
        <f>$K$1&amp; "15+ "&amp;IF($E17="M","Boys","Girls")</f>
        <v>TRI Intermediate Disability 15+ Boys</v>
      </c>
      <c r="L17" s="2" t="str">
        <f>L$1 &amp; " 15-16 "  &amp; IF($E17="M","Boys","Girls")</f>
        <v>TRI Champs 15-16 Boys</v>
      </c>
      <c r="M17" s="2" t="str">
        <f>M$1 &amp; " 15+ "  &amp; IF($E17="M","Boys","Girls")</f>
        <v>DMT Champs 15+ Boys</v>
      </c>
      <c r="N17" t="str">
        <f>$N$1&amp; "15+ " &amp;IF($E17="M","Boys","Girls")</f>
        <v>TRI Champs Disability - Cat 1 15+ Boys</v>
      </c>
      <c r="O17" t="str">
        <f t="shared" si="9"/>
        <v>TRI Champs Disability - Cat 2 8-14 Boys</v>
      </c>
      <c r="P17" t="str">
        <f>$P$1&amp; "15+ " &amp;IF($E17="M","Boys","Girls")</f>
        <v>DMT Champs Disability - Cat 1 15+ Boys</v>
      </c>
      <c r="Q17" t="str">
        <f t="shared" si="11"/>
        <v>DMT Champs Disability - Cat 2 8-14 Boys</v>
      </c>
      <c r="R17" t="str">
        <f t="shared" si="12"/>
        <v>TRI Champs Mens</v>
      </c>
      <c r="S17" t="str">
        <f t="shared" si="13"/>
        <v>DMT Champs Mens</v>
      </c>
      <c r="T17" s="2" t="str">
        <f>T$1 &amp; " 15-16"</f>
        <v>TRS Games 15-16</v>
      </c>
      <c r="U17" s="2" t="str">
        <f>U$1 &amp; " 15-16"</f>
        <v>TRS Intermediate 15-16</v>
      </c>
      <c r="V17" t="str">
        <f t="shared" si="15"/>
        <v>TRS Champs Mens</v>
      </c>
    </row>
    <row r="18" spans="4:22">
      <c r="D18">
        <f t="shared" si="1"/>
        <v>16</v>
      </c>
      <c r="E18" t="s">
        <v>55</v>
      </c>
      <c r="F18" t="str">
        <f t="shared" si="0"/>
        <v>16M</v>
      </c>
      <c r="G18" s="2" t="str">
        <f t="shared" ref="G18" si="24">G$1 &amp; " 15-16 " &amp; IF(E18="M","Boys","Girls")</f>
        <v>TRI Games 15-16 Boys</v>
      </c>
      <c r="H18" s="2" t="str">
        <f t="shared" ref="H18:H67" si="25">H$1 &amp; " 15+ " &amp; IF($E18="M","Boys","Girls")</f>
        <v>DMT Games 15+ Boys</v>
      </c>
      <c r="I18" t="str">
        <f t="shared" ref="I18:I67" si="26">$I$1&amp; "15+ "&amp;IF($E18="M","Boys","Girls")</f>
        <v>TRI Games Disability 15+ Boys</v>
      </c>
      <c r="J18" s="2" t="str">
        <f t="shared" ref="J18" si="27">J$1 &amp; " 15-16 " &amp; IF($E18="M","Boys","Girls")</f>
        <v>TRI Intermediate 15-16 Boys</v>
      </c>
      <c r="K18" t="str">
        <f t="shared" ref="K18:K67" si="28">$K$1&amp; "15+ "&amp;IF($E18="M","Boys","Girls")</f>
        <v>TRI Intermediate Disability 15+ Boys</v>
      </c>
      <c r="L18" s="2" t="str">
        <f t="shared" ref="L18" si="29">L$1 &amp; " 15-16 "  &amp; IF($E18="M","Boys","Girls")</f>
        <v>TRI Champs 15-16 Boys</v>
      </c>
      <c r="M18" s="2" t="str">
        <f t="shared" ref="M18:M67" si="30">M$1 &amp; " 15+ "  &amp; IF($E18="M","Boys","Girls")</f>
        <v>DMT Champs 15+ Boys</v>
      </c>
      <c r="N18" t="str">
        <f t="shared" ref="N18:N67" si="31">$N$1&amp; "15+ " &amp;IF($E18="M","Boys","Girls")</f>
        <v>TRI Champs Disability - Cat 1 15+ Boys</v>
      </c>
      <c r="O18" t="str">
        <f t="shared" si="9"/>
        <v>TRI Champs Disability - Cat 2 8-14 Boys</v>
      </c>
      <c r="P18" t="str">
        <f t="shared" ref="P18:P67" si="32">$P$1&amp; "15+ " &amp;IF($E18="M","Boys","Girls")</f>
        <v>DMT Champs Disability - Cat 1 15+ Boys</v>
      </c>
      <c r="Q18" t="str">
        <f t="shared" si="11"/>
        <v>DMT Champs Disability - Cat 2 8-14 Boys</v>
      </c>
      <c r="R18" t="str">
        <f t="shared" si="12"/>
        <v>TRI Champs Mens</v>
      </c>
      <c r="S18" t="str">
        <f t="shared" si="13"/>
        <v>DMT Champs Mens</v>
      </c>
      <c r="T18" s="2" t="str">
        <f t="shared" ref="T18:U18" si="33">T$1 &amp; " 15-16"</f>
        <v>TRS Games 15-16</v>
      </c>
      <c r="U18" s="2" t="str">
        <f t="shared" si="33"/>
        <v>TRS Intermediate 15-16</v>
      </c>
      <c r="V18" t="str">
        <f t="shared" si="15"/>
        <v>TRS Champs Mens</v>
      </c>
    </row>
    <row r="19" spans="4:22">
      <c r="D19">
        <f t="shared" si="1"/>
        <v>17</v>
      </c>
      <c r="E19" t="s">
        <v>55</v>
      </c>
      <c r="F19" t="str">
        <f t="shared" si="0"/>
        <v>17M</v>
      </c>
      <c r="G19" s="2" t="str">
        <f>G$1 &amp; " 17+ " &amp; IF(E19="M","Boys","Girls")</f>
        <v>TRI Games 17+ Boys</v>
      </c>
      <c r="H19" s="2" t="str">
        <f t="shared" si="25"/>
        <v>DMT Games 15+ Boys</v>
      </c>
      <c r="I19" t="str">
        <f t="shared" si="26"/>
        <v>TRI Games Disability 15+ Boys</v>
      </c>
      <c r="J19" s="2" t="str">
        <f>J$1 &amp; " 17+ " &amp; IF($E19="M","Boys","Girls")</f>
        <v>TRI Intermediate 17+ Boys</v>
      </c>
      <c r="K19" t="str">
        <f t="shared" si="28"/>
        <v>TRI Intermediate Disability 15+ Boys</v>
      </c>
      <c r="L19" s="2" t="str">
        <f>L$1 &amp; " 17+ "  &amp; IF($E19="M","Boys","Girls")</f>
        <v>TRI Champs 17+ Boys</v>
      </c>
      <c r="M19" s="2" t="str">
        <f t="shared" si="30"/>
        <v>DMT Champs 15+ Boys</v>
      </c>
      <c r="N19" t="str">
        <f t="shared" si="31"/>
        <v>TRI Champs Disability - Cat 1 15+ Boys</v>
      </c>
      <c r="O19" t="str">
        <f t="shared" si="9"/>
        <v>TRI Champs Disability - Cat 2 8-14 Boys</v>
      </c>
      <c r="P19" t="str">
        <f t="shared" si="32"/>
        <v>DMT Champs Disability - Cat 1 15+ Boys</v>
      </c>
      <c r="Q19" t="str">
        <f t="shared" si="11"/>
        <v>DMT Champs Disability - Cat 2 8-14 Boys</v>
      </c>
      <c r="R19" t="str">
        <f t="shared" si="12"/>
        <v>TRI Champs Mens</v>
      </c>
      <c r="S19" t="str">
        <f t="shared" si="13"/>
        <v>DMT Champs Mens</v>
      </c>
      <c r="T19" s="2" t="str">
        <f>T$1 &amp; " 17+"</f>
        <v>TRS Games 17+</v>
      </c>
      <c r="U19" s="2" t="str">
        <f>U$1 &amp; " 17+"</f>
        <v>TRS Intermediate 17+</v>
      </c>
      <c r="V19" t="str">
        <f t="shared" si="15"/>
        <v>TRS Champs Mens</v>
      </c>
    </row>
    <row r="20" spans="4:22">
      <c r="D20">
        <f t="shared" si="1"/>
        <v>18</v>
      </c>
      <c r="E20" t="s">
        <v>55</v>
      </c>
      <c r="F20" t="str">
        <f t="shared" si="0"/>
        <v>18M</v>
      </c>
      <c r="G20" s="2" t="str">
        <f t="shared" ref="G20:G67" si="34">G$1 &amp; " 17+ " &amp; IF(E20="M","Boys","Girls")</f>
        <v>TRI Games 17+ Boys</v>
      </c>
      <c r="H20" s="2" t="str">
        <f t="shared" si="25"/>
        <v>DMT Games 15+ Boys</v>
      </c>
      <c r="I20" t="str">
        <f t="shared" si="26"/>
        <v>TRI Games Disability 15+ Boys</v>
      </c>
      <c r="J20" s="2" t="str">
        <f t="shared" ref="J20:J67" si="35">J$1 &amp; " 17+ " &amp; IF($E20="M","Boys","Girls")</f>
        <v>TRI Intermediate 17+ Boys</v>
      </c>
      <c r="K20" t="str">
        <f t="shared" si="28"/>
        <v>TRI Intermediate Disability 15+ Boys</v>
      </c>
      <c r="L20" s="2" t="str">
        <f t="shared" ref="L20:L67" si="36">L$1 &amp; " 17+ "  &amp; IF($E20="M","Boys","Girls")</f>
        <v>TRI Champs 17+ Boys</v>
      </c>
      <c r="M20" s="2" t="str">
        <f t="shared" si="30"/>
        <v>DMT Champs 15+ Boys</v>
      </c>
      <c r="N20" t="str">
        <f t="shared" si="31"/>
        <v>TRI Champs Disability - Cat 1 15+ Boys</v>
      </c>
      <c r="O20" t="str">
        <f t="shared" si="9"/>
        <v>TRI Champs Disability - Cat 2 8-14 Boys</v>
      </c>
      <c r="P20" t="str">
        <f t="shared" si="32"/>
        <v>DMT Champs Disability - Cat 1 15+ Boys</v>
      </c>
      <c r="Q20" t="str">
        <f t="shared" si="11"/>
        <v>DMT Champs Disability - Cat 2 8-14 Boys</v>
      </c>
      <c r="R20" t="str">
        <f t="shared" si="12"/>
        <v>TRI Champs Mens</v>
      </c>
      <c r="S20" t="str">
        <f t="shared" si="13"/>
        <v>DMT Champs Mens</v>
      </c>
      <c r="T20" s="2" t="str">
        <f t="shared" ref="T20:U67" si="37">T$1 &amp; " 17+"</f>
        <v>TRS Games 17+</v>
      </c>
      <c r="U20" s="2" t="str">
        <f t="shared" si="37"/>
        <v>TRS Intermediate 17+</v>
      </c>
      <c r="V20" t="str">
        <f t="shared" si="15"/>
        <v>TRS Champs Mens</v>
      </c>
    </row>
    <row r="21" spans="4:22">
      <c r="D21">
        <f t="shared" si="1"/>
        <v>19</v>
      </c>
      <c r="E21" t="s">
        <v>55</v>
      </c>
      <c r="F21" t="str">
        <f t="shared" si="0"/>
        <v>19M</v>
      </c>
      <c r="G21" s="2" t="str">
        <f t="shared" si="34"/>
        <v>TRI Games 17+ Boys</v>
      </c>
      <c r="H21" s="2" t="str">
        <f t="shared" si="25"/>
        <v>DMT Games 15+ Boys</v>
      </c>
      <c r="I21" t="str">
        <f t="shared" si="26"/>
        <v>TRI Games Disability 15+ Boys</v>
      </c>
      <c r="J21" s="2" t="str">
        <f t="shared" si="35"/>
        <v>TRI Intermediate 17+ Boys</v>
      </c>
      <c r="K21" t="str">
        <f t="shared" si="28"/>
        <v>TRI Intermediate Disability 15+ Boys</v>
      </c>
      <c r="L21" s="2" t="str">
        <f t="shared" si="36"/>
        <v>TRI Champs 17+ Boys</v>
      </c>
      <c r="M21" s="2" t="str">
        <f t="shared" si="30"/>
        <v>DMT Champs 15+ Boys</v>
      </c>
      <c r="N21" t="str">
        <f t="shared" si="31"/>
        <v>TRI Champs Disability - Cat 1 15+ Boys</v>
      </c>
      <c r="O21" t="str">
        <f t="shared" si="9"/>
        <v>TRI Champs Disability - Cat 2 8-14 Boys</v>
      </c>
      <c r="P21" t="str">
        <f t="shared" si="32"/>
        <v>DMT Champs Disability - Cat 1 15+ Boys</v>
      </c>
      <c r="Q21" t="str">
        <f t="shared" si="11"/>
        <v>DMT Champs Disability - Cat 2 8-14 Boys</v>
      </c>
      <c r="R21" t="str">
        <f t="shared" si="12"/>
        <v>TRI Champs Mens</v>
      </c>
      <c r="S21" t="str">
        <f t="shared" si="13"/>
        <v>DMT Champs Mens</v>
      </c>
      <c r="T21" s="2" t="str">
        <f t="shared" si="37"/>
        <v>TRS Games 17+</v>
      </c>
      <c r="U21" s="2" t="str">
        <f t="shared" si="37"/>
        <v>TRS Intermediate 17+</v>
      </c>
      <c r="V21" t="str">
        <f t="shared" si="15"/>
        <v>TRS Champs Mens</v>
      </c>
    </row>
    <row r="22" spans="4:22">
      <c r="D22">
        <f t="shared" si="1"/>
        <v>20</v>
      </c>
      <c r="E22" t="s">
        <v>55</v>
      </c>
      <c r="F22" t="str">
        <f t="shared" si="0"/>
        <v>20M</v>
      </c>
      <c r="G22" s="2" t="str">
        <f t="shared" si="34"/>
        <v>TRI Games 17+ Boys</v>
      </c>
      <c r="H22" s="2" t="str">
        <f t="shared" si="25"/>
        <v>DMT Games 15+ Boys</v>
      </c>
      <c r="I22" t="str">
        <f t="shared" si="26"/>
        <v>TRI Games Disability 15+ Boys</v>
      </c>
      <c r="J22" s="2" t="str">
        <f t="shared" si="35"/>
        <v>TRI Intermediate 17+ Boys</v>
      </c>
      <c r="K22" t="str">
        <f t="shared" si="28"/>
        <v>TRI Intermediate Disability 15+ Boys</v>
      </c>
      <c r="L22" s="2" t="str">
        <f t="shared" si="36"/>
        <v>TRI Champs 17+ Boys</v>
      </c>
      <c r="M22" s="2" t="str">
        <f t="shared" si="30"/>
        <v>DMT Champs 15+ Boys</v>
      </c>
      <c r="N22" t="str">
        <f t="shared" si="31"/>
        <v>TRI Champs Disability - Cat 1 15+ Boys</v>
      </c>
      <c r="O22" t="str">
        <f t="shared" si="9"/>
        <v>TRI Champs Disability - Cat 2 8-14 Boys</v>
      </c>
      <c r="P22" t="str">
        <f t="shared" si="32"/>
        <v>DMT Champs Disability - Cat 1 15+ Boys</v>
      </c>
      <c r="Q22" t="str">
        <f t="shared" si="11"/>
        <v>DMT Champs Disability - Cat 2 8-14 Boys</v>
      </c>
      <c r="R22" t="str">
        <f t="shared" si="12"/>
        <v>TRI Champs Mens</v>
      </c>
      <c r="S22" t="str">
        <f t="shared" si="13"/>
        <v>DMT Champs Mens</v>
      </c>
      <c r="T22" s="2" t="str">
        <f t="shared" si="37"/>
        <v>TRS Games 17+</v>
      </c>
      <c r="U22" s="2" t="str">
        <f t="shared" si="37"/>
        <v>TRS Intermediate 17+</v>
      </c>
      <c r="V22" t="str">
        <f t="shared" si="15"/>
        <v>TRS Champs Mens</v>
      </c>
    </row>
    <row r="23" spans="4:22">
      <c r="D23">
        <f t="shared" si="1"/>
        <v>21</v>
      </c>
      <c r="E23" t="s">
        <v>55</v>
      </c>
      <c r="F23" t="str">
        <f t="shared" si="0"/>
        <v>21M</v>
      </c>
      <c r="G23" s="2" t="str">
        <f t="shared" si="34"/>
        <v>TRI Games 17+ Boys</v>
      </c>
      <c r="H23" s="2" t="str">
        <f t="shared" si="25"/>
        <v>DMT Games 15+ Boys</v>
      </c>
      <c r="I23" t="str">
        <f t="shared" si="26"/>
        <v>TRI Games Disability 15+ Boys</v>
      </c>
      <c r="J23" s="2" t="str">
        <f t="shared" si="35"/>
        <v>TRI Intermediate 17+ Boys</v>
      </c>
      <c r="K23" t="str">
        <f t="shared" si="28"/>
        <v>TRI Intermediate Disability 15+ Boys</v>
      </c>
      <c r="L23" s="2" t="str">
        <f t="shared" si="36"/>
        <v>TRI Champs 17+ Boys</v>
      </c>
      <c r="M23" s="2" t="str">
        <f t="shared" si="30"/>
        <v>DMT Champs 15+ Boys</v>
      </c>
      <c r="N23" t="str">
        <f t="shared" si="31"/>
        <v>TRI Champs Disability - Cat 1 15+ Boys</v>
      </c>
      <c r="O23" t="str">
        <f t="shared" si="9"/>
        <v>TRI Champs Disability - Cat 2 8-14 Boys</v>
      </c>
      <c r="P23" t="str">
        <f t="shared" si="32"/>
        <v>DMT Champs Disability - Cat 1 15+ Boys</v>
      </c>
      <c r="Q23" t="str">
        <f t="shared" si="11"/>
        <v>DMT Champs Disability - Cat 2 8-14 Boys</v>
      </c>
      <c r="R23" t="str">
        <f t="shared" si="12"/>
        <v>TRI Champs Mens</v>
      </c>
      <c r="S23" t="str">
        <f t="shared" si="13"/>
        <v>DMT Champs Mens</v>
      </c>
      <c r="T23" s="2" t="str">
        <f t="shared" si="37"/>
        <v>TRS Games 17+</v>
      </c>
      <c r="U23" s="2" t="str">
        <f t="shared" si="37"/>
        <v>TRS Intermediate 17+</v>
      </c>
      <c r="V23" t="str">
        <f t="shared" si="15"/>
        <v>TRS Champs Mens</v>
      </c>
    </row>
    <row r="24" spans="4:22">
      <c r="D24">
        <f t="shared" si="1"/>
        <v>22</v>
      </c>
      <c r="E24" t="s">
        <v>55</v>
      </c>
      <c r="F24" t="str">
        <f t="shared" si="0"/>
        <v>22M</v>
      </c>
      <c r="G24" s="2" t="str">
        <f t="shared" si="34"/>
        <v>TRI Games 17+ Boys</v>
      </c>
      <c r="H24" s="2" t="str">
        <f t="shared" si="25"/>
        <v>DMT Games 15+ Boys</v>
      </c>
      <c r="I24" t="str">
        <f t="shared" si="26"/>
        <v>TRI Games Disability 15+ Boys</v>
      </c>
      <c r="J24" s="2" t="str">
        <f t="shared" si="35"/>
        <v>TRI Intermediate 17+ Boys</v>
      </c>
      <c r="K24" t="str">
        <f t="shared" si="28"/>
        <v>TRI Intermediate Disability 15+ Boys</v>
      </c>
      <c r="L24" s="2" t="str">
        <f t="shared" si="36"/>
        <v>TRI Champs 17+ Boys</v>
      </c>
      <c r="M24" s="2" t="str">
        <f t="shared" si="30"/>
        <v>DMT Champs 15+ Boys</v>
      </c>
      <c r="N24" t="str">
        <f t="shared" si="31"/>
        <v>TRI Champs Disability - Cat 1 15+ Boys</v>
      </c>
      <c r="O24" t="str">
        <f t="shared" si="9"/>
        <v>TRI Champs Disability - Cat 2 8-14 Boys</v>
      </c>
      <c r="P24" t="str">
        <f t="shared" si="32"/>
        <v>DMT Champs Disability - Cat 1 15+ Boys</v>
      </c>
      <c r="Q24" t="str">
        <f t="shared" si="11"/>
        <v>DMT Champs Disability - Cat 2 8-14 Boys</v>
      </c>
      <c r="R24" t="str">
        <f t="shared" si="12"/>
        <v>TRI Champs Mens</v>
      </c>
      <c r="S24" t="str">
        <f t="shared" si="13"/>
        <v>DMT Champs Mens</v>
      </c>
      <c r="T24" s="2" t="str">
        <f t="shared" si="37"/>
        <v>TRS Games 17+</v>
      </c>
      <c r="U24" s="2" t="str">
        <f t="shared" si="37"/>
        <v>TRS Intermediate 17+</v>
      </c>
      <c r="V24" t="str">
        <f t="shared" si="15"/>
        <v>TRS Champs Mens</v>
      </c>
    </row>
    <row r="25" spans="4:22">
      <c r="D25">
        <f t="shared" si="1"/>
        <v>23</v>
      </c>
      <c r="E25" t="s">
        <v>55</v>
      </c>
      <c r="F25" t="str">
        <f t="shared" si="0"/>
        <v>23M</v>
      </c>
      <c r="G25" s="2" t="str">
        <f t="shared" si="34"/>
        <v>TRI Games 17+ Boys</v>
      </c>
      <c r="H25" s="2" t="str">
        <f t="shared" si="25"/>
        <v>DMT Games 15+ Boys</v>
      </c>
      <c r="I25" t="str">
        <f t="shared" si="26"/>
        <v>TRI Games Disability 15+ Boys</v>
      </c>
      <c r="J25" s="2" t="str">
        <f t="shared" si="35"/>
        <v>TRI Intermediate 17+ Boys</v>
      </c>
      <c r="K25" t="str">
        <f t="shared" si="28"/>
        <v>TRI Intermediate Disability 15+ Boys</v>
      </c>
      <c r="L25" s="2" t="str">
        <f t="shared" si="36"/>
        <v>TRI Champs 17+ Boys</v>
      </c>
      <c r="M25" s="2" t="str">
        <f t="shared" si="30"/>
        <v>DMT Champs 15+ Boys</v>
      </c>
      <c r="N25" t="str">
        <f t="shared" si="31"/>
        <v>TRI Champs Disability - Cat 1 15+ Boys</v>
      </c>
      <c r="O25" t="str">
        <f t="shared" si="9"/>
        <v>TRI Champs Disability - Cat 2 8-14 Boys</v>
      </c>
      <c r="P25" t="str">
        <f t="shared" si="32"/>
        <v>DMT Champs Disability - Cat 1 15+ Boys</v>
      </c>
      <c r="Q25" t="str">
        <f t="shared" si="11"/>
        <v>DMT Champs Disability - Cat 2 8-14 Boys</v>
      </c>
      <c r="R25" t="str">
        <f t="shared" si="12"/>
        <v>TRI Champs Mens</v>
      </c>
      <c r="S25" t="str">
        <f t="shared" si="13"/>
        <v>DMT Champs Mens</v>
      </c>
      <c r="T25" s="2" t="str">
        <f t="shared" si="37"/>
        <v>TRS Games 17+</v>
      </c>
      <c r="U25" s="2" t="str">
        <f t="shared" si="37"/>
        <v>TRS Intermediate 17+</v>
      </c>
      <c r="V25" t="str">
        <f t="shared" si="15"/>
        <v>TRS Champs Mens</v>
      </c>
    </row>
    <row r="26" spans="4:22">
      <c r="D26">
        <f t="shared" si="1"/>
        <v>24</v>
      </c>
      <c r="E26" t="s">
        <v>55</v>
      </c>
      <c r="F26" t="str">
        <f t="shared" si="0"/>
        <v>24M</v>
      </c>
      <c r="G26" s="2" t="str">
        <f t="shared" si="34"/>
        <v>TRI Games 17+ Boys</v>
      </c>
      <c r="H26" s="2" t="str">
        <f t="shared" si="25"/>
        <v>DMT Games 15+ Boys</v>
      </c>
      <c r="I26" t="str">
        <f t="shared" si="26"/>
        <v>TRI Games Disability 15+ Boys</v>
      </c>
      <c r="J26" s="2" t="str">
        <f t="shared" si="35"/>
        <v>TRI Intermediate 17+ Boys</v>
      </c>
      <c r="K26" t="str">
        <f t="shared" si="28"/>
        <v>TRI Intermediate Disability 15+ Boys</v>
      </c>
      <c r="L26" s="2" t="str">
        <f t="shared" si="36"/>
        <v>TRI Champs 17+ Boys</v>
      </c>
      <c r="M26" s="2" t="str">
        <f t="shared" si="30"/>
        <v>DMT Champs 15+ Boys</v>
      </c>
      <c r="N26" t="str">
        <f t="shared" si="31"/>
        <v>TRI Champs Disability - Cat 1 15+ Boys</v>
      </c>
      <c r="O26" t="str">
        <f t="shared" si="9"/>
        <v>TRI Champs Disability - Cat 2 8-14 Boys</v>
      </c>
      <c r="P26" t="str">
        <f t="shared" si="32"/>
        <v>DMT Champs Disability - Cat 1 15+ Boys</v>
      </c>
      <c r="Q26" t="str">
        <f t="shared" si="11"/>
        <v>DMT Champs Disability - Cat 2 8-14 Boys</v>
      </c>
      <c r="R26" t="str">
        <f t="shared" si="12"/>
        <v>TRI Champs Mens</v>
      </c>
      <c r="S26" t="str">
        <f t="shared" si="13"/>
        <v>DMT Champs Mens</v>
      </c>
      <c r="T26" s="2" t="str">
        <f t="shared" si="37"/>
        <v>TRS Games 17+</v>
      </c>
      <c r="U26" s="2" t="str">
        <f t="shared" si="37"/>
        <v>TRS Intermediate 17+</v>
      </c>
      <c r="V26" t="str">
        <f t="shared" si="15"/>
        <v>TRS Champs Mens</v>
      </c>
    </row>
    <row r="27" spans="4:22">
      <c r="D27">
        <f t="shared" si="1"/>
        <v>25</v>
      </c>
      <c r="E27" t="s">
        <v>55</v>
      </c>
      <c r="F27" t="str">
        <f t="shared" si="0"/>
        <v>25M</v>
      </c>
      <c r="G27" s="2" t="str">
        <f t="shared" si="34"/>
        <v>TRI Games 17+ Boys</v>
      </c>
      <c r="H27" s="2" t="str">
        <f t="shared" si="25"/>
        <v>DMT Games 15+ Boys</v>
      </c>
      <c r="I27" t="str">
        <f t="shared" si="26"/>
        <v>TRI Games Disability 15+ Boys</v>
      </c>
      <c r="J27" s="2" t="str">
        <f t="shared" si="35"/>
        <v>TRI Intermediate 17+ Boys</v>
      </c>
      <c r="K27" t="str">
        <f t="shared" si="28"/>
        <v>TRI Intermediate Disability 15+ Boys</v>
      </c>
      <c r="L27" s="2" t="str">
        <f t="shared" si="36"/>
        <v>TRI Champs 17+ Boys</v>
      </c>
      <c r="M27" s="2" t="str">
        <f t="shared" si="30"/>
        <v>DMT Champs 15+ Boys</v>
      </c>
      <c r="N27" t="str">
        <f t="shared" si="31"/>
        <v>TRI Champs Disability - Cat 1 15+ Boys</v>
      </c>
      <c r="O27" t="str">
        <f t="shared" si="9"/>
        <v>TRI Champs Disability - Cat 2 8-14 Boys</v>
      </c>
      <c r="P27" t="str">
        <f t="shared" si="32"/>
        <v>DMT Champs Disability - Cat 1 15+ Boys</v>
      </c>
      <c r="Q27" t="str">
        <f t="shared" si="11"/>
        <v>DMT Champs Disability - Cat 2 8-14 Boys</v>
      </c>
      <c r="R27" t="str">
        <f t="shared" si="12"/>
        <v>TRI Champs Mens</v>
      </c>
      <c r="S27" t="str">
        <f t="shared" si="13"/>
        <v>DMT Champs Mens</v>
      </c>
      <c r="T27" s="2" t="str">
        <f t="shared" si="37"/>
        <v>TRS Games 17+</v>
      </c>
      <c r="U27" s="2" t="str">
        <f t="shared" si="37"/>
        <v>TRS Intermediate 17+</v>
      </c>
      <c r="V27" t="str">
        <f t="shared" si="15"/>
        <v>TRS Champs Mens</v>
      </c>
    </row>
    <row r="28" spans="4:22">
      <c r="D28">
        <f t="shared" si="1"/>
        <v>26</v>
      </c>
      <c r="E28" t="s">
        <v>55</v>
      </c>
      <c r="F28" t="str">
        <f t="shared" si="0"/>
        <v>26M</v>
      </c>
      <c r="G28" s="2" t="str">
        <f t="shared" si="34"/>
        <v>TRI Games 17+ Boys</v>
      </c>
      <c r="H28" s="2" t="str">
        <f t="shared" si="25"/>
        <v>DMT Games 15+ Boys</v>
      </c>
      <c r="I28" t="str">
        <f t="shared" si="26"/>
        <v>TRI Games Disability 15+ Boys</v>
      </c>
      <c r="J28" s="2" t="str">
        <f t="shared" si="35"/>
        <v>TRI Intermediate 17+ Boys</v>
      </c>
      <c r="K28" t="str">
        <f t="shared" si="28"/>
        <v>TRI Intermediate Disability 15+ Boys</v>
      </c>
      <c r="L28" s="2" t="str">
        <f t="shared" si="36"/>
        <v>TRI Champs 17+ Boys</v>
      </c>
      <c r="M28" s="2" t="str">
        <f t="shared" si="30"/>
        <v>DMT Champs 15+ Boys</v>
      </c>
      <c r="N28" t="str">
        <f t="shared" si="31"/>
        <v>TRI Champs Disability - Cat 1 15+ Boys</v>
      </c>
      <c r="O28" t="str">
        <f t="shared" si="9"/>
        <v>TRI Champs Disability - Cat 2 8-14 Boys</v>
      </c>
      <c r="P28" t="str">
        <f t="shared" si="32"/>
        <v>DMT Champs Disability - Cat 1 15+ Boys</v>
      </c>
      <c r="Q28" t="str">
        <f t="shared" si="11"/>
        <v>DMT Champs Disability - Cat 2 8-14 Boys</v>
      </c>
      <c r="R28" t="str">
        <f t="shared" si="12"/>
        <v>TRI Champs Mens</v>
      </c>
      <c r="S28" t="str">
        <f t="shared" si="13"/>
        <v>DMT Champs Mens</v>
      </c>
      <c r="T28" s="2" t="str">
        <f t="shared" si="37"/>
        <v>TRS Games 17+</v>
      </c>
      <c r="U28" s="2" t="str">
        <f t="shared" si="37"/>
        <v>TRS Intermediate 17+</v>
      </c>
      <c r="V28" t="str">
        <f t="shared" si="15"/>
        <v>TRS Champs Mens</v>
      </c>
    </row>
    <row r="29" spans="4:22">
      <c r="D29">
        <f t="shared" si="1"/>
        <v>27</v>
      </c>
      <c r="E29" t="s">
        <v>55</v>
      </c>
      <c r="F29" t="str">
        <f t="shared" si="0"/>
        <v>27M</v>
      </c>
      <c r="G29" s="2" t="str">
        <f t="shared" si="34"/>
        <v>TRI Games 17+ Boys</v>
      </c>
      <c r="H29" s="2" t="str">
        <f t="shared" si="25"/>
        <v>DMT Games 15+ Boys</v>
      </c>
      <c r="I29" t="str">
        <f t="shared" si="26"/>
        <v>TRI Games Disability 15+ Boys</v>
      </c>
      <c r="J29" s="2" t="str">
        <f t="shared" si="35"/>
        <v>TRI Intermediate 17+ Boys</v>
      </c>
      <c r="K29" t="str">
        <f t="shared" si="28"/>
        <v>TRI Intermediate Disability 15+ Boys</v>
      </c>
      <c r="L29" s="2" t="str">
        <f t="shared" si="36"/>
        <v>TRI Champs 17+ Boys</v>
      </c>
      <c r="M29" s="2" t="str">
        <f t="shared" si="30"/>
        <v>DMT Champs 15+ Boys</v>
      </c>
      <c r="N29" t="str">
        <f t="shared" si="31"/>
        <v>TRI Champs Disability - Cat 1 15+ Boys</v>
      </c>
      <c r="O29" t="str">
        <f t="shared" si="9"/>
        <v>TRI Champs Disability - Cat 2 8-14 Boys</v>
      </c>
      <c r="P29" t="str">
        <f t="shared" si="32"/>
        <v>DMT Champs Disability - Cat 1 15+ Boys</v>
      </c>
      <c r="Q29" t="str">
        <f t="shared" si="11"/>
        <v>DMT Champs Disability - Cat 2 8-14 Boys</v>
      </c>
      <c r="R29" t="str">
        <f t="shared" si="12"/>
        <v>TRI Champs Mens</v>
      </c>
      <c r="S29" t="str">
        <f t="shared" si="13"/>
        <v>DMT Champs Mens</v>
      </c>
      <c r="T29" s="2" t="str">
        <f t="shared" si="37"/>
        <v>TRS Games 17+</v>
      </c>
      <c r="U29" s="2" t="str">
        <f t="shared" si="37"/>
        <v>TRS Intermediate 17+</v>
      </c>
      <c r="V29" t="str">
        <f t="shared" si="15"/>
        <v>TRS Champs Mens</v>
      </c>
    </row>
    <row r="30" spans="4:22">
      <c r="D30">
        <f t="shared" si="1"/>
        <v>28</v>
      </c>
      <c r="E30" t="s">
        <v>55</v>
      </c>
      <c r="F30" t="str">
        <f t="shared" si="0"/>
        <v>28M</v>
      </c>
      <c r="G30" s="2" t="str">
        <f t="shared" si="34"/>
        <v>TRI Games 17+ Boys</v>
      </c>
      <c r="H30" s="2" t="str">
        <f t="shared" si="25"/>
        <v>DMT Games 15+ Boys</v>
      </c>
      <c r="I30" t="str">
        <f t="shared" si="26"/>
        <v>TRI Games Disability 15+ Boys</v>
      </c>
      <c r="J30" s="2" t="str">
        <f t="shared" si="35"/>
        <v>TRI Intermediate 17+ Boys</v>
      </c>
      <c r="K30" t="str">
        <f t="shared" si="28"/>
        <v>TRI Intermediate Disability 15+ Boys</v>
      </c>
      <c r="L30" s="2" t="str">
        <f t="shared" si="36"/>
        <v>TRI Champs 17+ Boys</v>
      </c>
      <c r="M30" s="2" t="str">
        <f t="shared" si="30"/>
        <v>DMT Champs 15+ Boys</v>
      </c>
      <c r="N30" t="str">
        <f t="shared" si="31"/>
        <v>TRI Champs Disability - Cat 1 15+ Boys</v>
      </c>
      <c r="O30" t="str">
        <f t="shared" si="9"/>
        <v>TRI Champs Disability - Cat 2 8-14 Boys</v>
      </c>
      <c r="P30" t="str">
        <f t="shared" si="32"/>
        <v>DMT Champs Disability - Cat 1 15+ Boys</v>
      </c>
      <c r="Q30" t="str">
        <f t="shared" si="11"/>
        <v>DMT Champs Disability - Cat 2 8-14 Boys</v>
      </c>
      <c r="R30" t="str">
        <f t="shared" si="12"/>
        <v>TRI Champs Mens</v>
      </c>
      <c r="S30" t="str">
        <f t="shared" si="13"/>
        <v>DMT Champs Mens</v>
      </c>
      <c r="T30" s="2" t="str">
        <f t="shared" si="37"/>
        <v>TRS Games 17+</v>
      </c>
      <c r="U30" s="2" t="str">
        <f t="shared" si="37"/>
        <v>TRS Intermediate 17+</v>
      </c>
      <c r="V30" t="str">
        <f t="shared" si="15"/>
        <v>TRS Champs Mens</v>
      </c>
    </row>
    <row r="31" spans="4:22">
      <c r="D31">
        <f t="shared" si="1"/>
        <v>29</v>
      </c>
      <c r="E31" t="s">
        <v>55</v>
      </c>
      <c r="F31" t="str">
        <f t="shared" si="0"/>
        <v>29M</v>
      </c>
      <c r="G31" s="2" t="str">
        <f t="shared" si="34"/>
        <v>TRI Games 17+ Boys</v>
      </c>
      <c r="H31" s="2" t="str">
        <f t="shared" si="25"/>
        <v>DMT Games 15+ Boys</v>
      </c>
      <c r="I31" t="str">
        <f t="shared" si="26"/>
        <v>TRI Games Disability 15+ Boys</v>
      </c>
      <c r="J31" s="2" t="str">
        <f t="shared" si="35"/>
        <v>TRI Intermediate 17+ Boys</v>
      </c>
      <c r="K31" t="str">
        <f t="shared" si="28"/>
        <v>TRI Intermediate Disability 15+ Boys</v>
      </c>
      <c r="L31" s="2" t="str">
        <f t="shared" si="36"/>
        <v>TRI Champs 17+ Boys</v>
      </c>
      <c r="M31" s="2" t="str">
        <f t="shared" si="30"/>
        <v>DMT Champs 15+ Boys</v>
      </c>
      <c r="N31" t="str">
        <f t="shared" si="31"/>
        <v>TRI Champs Disability - Cat 1 15+ Boys</v>
      </c>
      <c r="O31" t="str">
        <f t="shared" si="9"/>
        <v>TRI Champs Disability - Cat 2 8-14 Boys</v>
      </c>
      <c r="P31" t="str">
        <f t="shared" si="32"/>
        <v>DMT Champs Disability - Cat 1 15+ Boys</v>
      </c>
      <c r="Q31" t="str">
        <f t="shared" si="11"/>
        <v>DMT Champs Disability - Cat 2 8-14 Boys</v>
      </c>
      <c r="R31" t="str">
        <f t="shared" si="12"/>
        <v>TRI Champs Mens</v>
      </c>
      <c r="S31" t="str">
        <f t="shared" si="13"/>
        <v>DMT Champs Mens</v>
      </c>
      <c r="T31" s="2" t="str">
        <f t="shared" si="37"/>
        <v>TRS Games 17+</v>
      </c>
      <c r="U31" s="2" t="str">
        <f t="shared" si="37"/>
        <v>TRS Intermediate 17+</v>
      </c>
      <c r="V31" t="str">
        <f t="shared" si="15"/>
        <v>TRS Champs Mens</v>
      </c>
    </row>
    <row r="32" spans="4:22">
      <c r="D32">
        <f t="shared" si="1"/>
        <v>30</v>
      </c>
      <c r="E32" t="s">
        <v>55</v>
      </c>
      <c r="F32" t="str">
        <f t="shared" si="0"/>
        <v>30M</v>
      </c>
      <c r="G32" s="2" t="str">
        <f t="shared" si="34"/>
        <v>TRI Games 17+ Boys</v>
      </c>
      <c r="H32" s="2" t="str">
        <f t="shared" si="25"/>
        <v>DMT Games 15+ Boys</v>
      </c>
      <c r="I32" t="str">
        <f t="shared" si="26"/>
        <v>TRI Games Disability 15+ Boys</v>
      </c>
      <c r="J32" s="2" t="str">
        <f t="shared" si="35"/>
        <v>TRI Intermediate 17+ Boys</v>
      </c>
      <c r="K32" t="str">
        <f t="shared" si="28"/>
        <v>TRI Intermediate Disability 15+ Boys</v>
      </c>
      <c r="L32" s="2" t="str">
        <f t="shared" si="36"/>
        <v>TRI Champs 17+ Boys</v>
      </c>
      <c r="M32" s="2" t="str">
        <f t="shared" si="30"/>
        <v>DMT Champs 15+ Boys</v>
      </c>
      <c r="N32" t="str">
        <f t="shared" si="31"/>
        <v>TRI Champs Disability - Cat 1 15+ Boys</v>
      </c>
      <c r="O32" t="str">
        <f t="shared" si="9"/>
        <v>TRI Champs Disability - Cat 2 8-14 Boys</v>
      </c>
      <c r="P32" t="str">
        <f t="shared" si="32"/>
        <v>DMT Champs Disability - Cat 1 15+ Boys</v>
      </c>
      <c r="Q32" t="str">
        <f t="shared" si="11"/>
        <v>DMT Champs Disability - Cat 2 8-14 Boys</v>
      </c>
      <c r="R32" t="str">
        <f t="shared" si="12"/>
        <v>TRI Champs Mens</v>
      </c>
      <c r="S32" t="str">
        <f t="shared" si="13"/>
        <v>DMT Champs Mens</v>
      </c>
      <c r="T32" s="2" t="str">
        <f t="shared" si="37"/>
        <v>TRS Games 17+</v>
      </c>
      <c r="U32" s="2" t="str">
        <f t="shared" si="37"/>
        <v>TRS Intermediate 17+</v>
      </c>
      <c r="V32" t="str">
        <f t="shared" si="15"/>
        <v>TRS Champs Mens</v>
      </c>
    </row>
    <row r="33" spans="4:22">
      <c r="D33">
        <f t="shared" si="1"/>
        <v>31</v>
      </c>
      <c r="E33" t="s">
        <v>55</v>
      </c>
      <c r="F33" t="str">
        <f t="shared" si="0"/>
        <v>31M</v>
      </c>
      <c r="G33" s="2" t="str">
        <f t="shared" si="34"/>
        <v>TRI Games 17+ Boys</v>
      </c>
      <c r="H33" s="2" t="str">
        <f t="shared" si="25"/>
        <v>DMT Games 15+ Boys</v>
      </c>
      <c r="I33" t="str">
        <f t="shared" si="26"/>
        <v>TRI Games Disability 15+ Boys</v>
      </c>
      <c r="J33" s="2" t="str">
        <f t="shared" si="35"/>
        <v>TRI Intermediate 17+ Boys</v>
      </c>
      <c r="K33" t="str">
        <f t="shared" si="28"/>
        <v>TRI Intermediate Disability 15+ Boys</v>
      </c>
      <c r="L33" s="2" t="str">
        <f t="shared" si="36"/>
        <v>TRI Champs 17+ Boys</v>
      </c>
      <c r="M33" s="2" t="str">
        <f t="shared" si="30"/>
        <v>DMT Champs 15+ Boys</v>
      </c>
      <c r="N33" t="str">
        <f t="shared" si="31"/>
        <v>TRI Champs Disability - Cat 1 15+ Boys</v>
      </c>
      <c r="O33" t="str">
        <f t="shared" si="9"/>
        <v>TRI Champs Disability - Cat 2 8-14 Boys</v>
      </c>
      <c r="P33" t="str">
        <f t="shared" si="32"/>
        <v>DMT Champs Disability - Cat 1 15+ Boys</v>
      </c>
      <c r="Q33" t="str">
        <f t="shared" si="11"/>
        <v>DMT Champs Disability - Cat 2 8-14 Boys</v>
      </c>
      <c r="R33" t="str">
        <f t="shared" si="12"/>
        <v>TRI Champs Mens</v>
      </c>
      <c r="S33" t="str">
        <f t="shared" si="13"/>
        <v>DMT Champs Mens</v>
      </c>
      <c r="T33" s="2" t="str">
        <f t="shared" si="37"/>
        <v>TRS Games 17+</v>
      </c>
      <c r="U33" s="2" t="str">
        <f t="shared" si="37"/>
        <v>TRS Intermediate 17+</v>
      </c>
      <c r="V33" t="str">
        <f t="shared" si="15"/>
        <v>TRS Champs Mens</v>
      </c>
    </row>
    <row r="34" spans="4:22">
      <c r="D34">
        <f t="shared" si="1"/>
        <v>32</v>
      </c>
      <c r="E34" t="s">
        <v>55</v>
      </c>
      <c r="F34" t="str">
        <f t="shared" si="0"/>
        <v>32M</v>
      </c>
      <c r="G34" s="2" t="str">
        <f t="shared" si="34"/>
        <v>TRI Games 17+ Boys</v>
      </c>
      <c r="H34" s="2" t="str">
        <f t="shared" si="25"/>
        <v>DMT Games 15+ Boys</v>
      </c>
      <c r="I34" t="str">
        <f t="shared" si="26"/>
        <v>TRI Games Disability 15+ Boys</v>
      </c>
      <c r="J34" s="2" t="str">
        <f t="shared" si="35"/>
        <v>TRI Intermediate 17+ Boys</v>
      </c>
      <c r="K34" t="str">
        <f t="shared" si="28"/>
        <v>TRI Intermediate Disability 15+ Boys</v>
      </c>
      <c r="L34" s="2" t="str">
        <f t="shared" si="36"/>
        <v>TRI Champs 17+ Boys</v>
      </c>
      <c r="M34" s="2" t="str">
        <f t="shared" si="30"/>
        <v>DMT Champs 15+ Boys</v>
      </c>
      <c r="N34" t="str">
        <f t="shared" si="31"/>
        <v>TRI Champs Disability - Cat 1 15+ Boys</v>
      </c>
      <c r="O34" t="str">
        <f t="shared" si="9"/>
        <v>TRI Champs Disability - Cat 2 8-14 Boys</v>
      </c>
      <c r="P34" t="str">
        <f t="shared" si="32"/>
        <v>DMT Champs Disability - Cat 1 15+ Boys</v>
      </c>
      <c r="Q34" t="str">
        <f t="shared" si="11"/>
        <v>DMT Champs Disability - Cat 2 8-14 Boys</v>
      </c>
      <c r="R34" t="str">
        <f t="shared" si="12"/>
        <v>TRI Champs Mens</v>
      </c>
      <c r="S34" t="str">
        <f t="shared" si="13"/>
        <v>DMT Champs Mens</v>
      </c>
      <c r="T34" s="2" t="str">
        <f t="shared" si="37"/>
        <v>TRS Games 17+</v>
      </c>
      <c r="U34" s="2" t="str">
        <f t="shared" si="37"/>
        <v>TRS Intermediate 17+</v>
      </c>
      <c r="V34" t="str">
        <f t="shared" si="15"/>
        <v>TRS Champs Mens</v>
      </c>
    </row>
    <row r="35" spans="4:22">
      <c r="D35">
        <f t="shared" si="1"/>
        <v>33</v>
      </c>
      <c r="E35" t="s">
        <v>55</v>
      </c>
      <c r="F35" t="str">
        <f t="shared" si="0"/>
        <v>33M</v>
      </c>
      <c r="G35" s="2" t="str">
        <f t="shared" si="34"/>
        <v>TRI Games 17+ Boys</v>
      </c>
      <c r="H35" s="2" t="str">
        <f t="shared" si="25"/>
        <v>DMT Games 15+ Boys</v>
      </c>
      <c r="I35" t="str">
        <f t="shared" si="26"/>
        <v>TRI Games Disability 15+ Boys</v>
      </c>
      <c r="J35" s="2" t="str">
        <f t="shared" si="35"/>
        <v>TRI Intermediate 17+ Boys</v>
      </c>
      <c r="K35" t="str">
        <f t="shared" si="28"/>
        <v>TRI Intermediate Disability 15+ Boys</v>
      </c>
      <c r="L35" s="2" t="str">
        <f t="shared" si="36"/>
        <v>TRI Champs 17+ Boys</v>
      </c>
      <c r="M35" s="2" t="str">
        <f t="shared" si="30"/>
        <v>DMT Champs 15+ Boys</v>
      </c>
      <c r="N35" t="str">
        <f t="shared" si="31"/>
        <v>TRI Champs Disability - Cat 1 15+ Boys</v>
      </c>
      <c r="O35" t="str">
        <f t="shared" si="9"/>
        <v>TRI Champs Disability - Cat 2 8-14 Boys</v>
      </c>
      <c r="P35" t="str">
        <f t="shared" si="32"/>
        <v>DMT Champs Disability - Cat 1 15+ Boys</v>
      </c>
      <c r="Q35" t="str">
        <f t="shared" si="11"/>
        <v>DMT Champs Disability - Cat 2 8-14 Boys</v>
      </c>
      <c r="R35" t="str">
        <f t="shared" si="12"/>
        <v>TRI Champs Mens</v>
      </c>
      <c r="S35" t="str">
        <f t="shared" si="13"/>
        <v>DMT Champs Mens</v>
      </c>
      <c r="T35" s="2" t="str">
        <f t="shared" si="37"/>
        <v>TRS Games 17+</v>
      </c>
      <c r="U35" s="2" t="str">
        <f t="shared" si="37"/>
        <v>TRS Intermediate 17+</v>
      </c>
      <c r="V35" t="str">
        <f t="shared" si="15"/>
        <v>TRS Champs Mens</v>
      </c>
    </row>
    <row r="36" spans="4:22">
      <c r="D36">
        <f t="shared" si="1"/>
        <v>34</v>
      </c>
      <c r="E36" t="s">
        <v>55</v>
      </c>
      <c r="F36" t="str">
        <f t="shared" si="0"/>
        <v>34M</v>
      </c>
      <c r="G36" s="2" t="str">
        <f t="shared" si="34"/>
        <v>TRI Games 17+ Boys</v>
      </c>
      <c r="H36" s="2" t="str">
        <f t="shared" si="25"/>
        <v>DMT Games 15+ Boys</v>
      </c>
      <c r="I36" t="str">
        <f t="shared" si="26"/>
        <v>TRI Games Disability 15+ Boys</v>
      </c>
      <c r="J36" s="2" t="str">
        <f t="shared" si="35"/>
        <v>TRI Intermediate 17+ Boys</v>
      </c>
      <c r="K36" t="str">
        <f t="shared" si="28"/>
        <v>TRI Intermediate Disability 15+ Boys</v>
      </c>
      <c r="L36" s="2" t="str">
        <f t="shared" si="36"/>
        <v>TRI Champs 17+ Boys</v>
      </c>
      <c r="M36" s="2" t="str">
        <f t="shared" si="30"/>
        <v>DMT Champs 15+ Boys</v>
      </c>
      <c r="N36" t="str">
        <f t="shared" si="31"/>
        <v>TRI Champs Disability - Cat 1 15+ Boys</v>
      </c>
      <c r="O36" t="str">
        <f t="shared" si="9"/>
        <v>TRI Champs Disability - Cat 2 8-14 Boys</v>
      </c>
      <c r="P36" t="str">
        <f t="shared" si="32"/>
        <v>DMT Champs Disability - Cat 1 15+ Boys</v>
      </c>
      <c r="Q36" t="str">
        <f t="shared" si="11"/>
        <v>DMT Champs Disability - Cat 2 8-14 Boys</v>
      </c>
      <c r="R36" t="str">
        <f t="shared" si="12"/>
        <v>TRI Champs Mens</v>
      </c>
      <c r="S36" t="str">
        <f t="shared" si="13"/>
        <v>DMT Champs Mens</v>
      </c>
      <c r="T36" s="2" t="str">
        <f t="shared" si="37"/>
        <v>TRS Games 17+</v>
      </c>
      <c r="U36" s="2" t="str">
        <f t="shared" si="37"/>
        <v>TRS Intermediate 17+</v>
      </c>
      <c r="V36" t="str">
        <f t="shared" si="15"/>
        <v>TRS Champs Mens</v>
      </c>
    </row>
    <row r="37" spans="4:22">
      <c r="D37">
        <f t="shared" si="1"/>
        <v>35</v>
      </c>
      <c r="E37" t="s">
        <v>55</v>
      </c>
      <c r="F37" t="str">
        <f t="shared" si="0"/>
        <v>35M</v>
      </c>
      <c r="G37" s="2" t="str">
        <f t="shared" si="34"/>
        <v>TRI Games 17+ Boys</v>
      </c>
      <c r="H37" s="2" t="str">
        <f t="shared" si="25"/>
        <v>DMT Games 15+ Boys</v>
      </c>
      <c r="I37" t="str">
        <f t="shared" si="26"/>
        <v>TRI Games Disability 15+ Boys</v>
      </c>
      <c r="J37" s="2" t="str">
        <f t="shared" si="35"/>
        <v>TRI Intermediate 17+ Boys</v>
      </c>
      <c r="K37" t="str">
        <f t="shared" si="28"/>
        <v>TRI Intermediate Disability 15+ Boys</v>
      </c>
      <c r="L37" s="2" t="str">
        <f t="shared" si="36"/>
        <v>TRI Champs 17+ Boys</v>
      </c>
      <c r="M37" s="2" t="str">
        <f t="shared" si="30"/>
        <v>DMT Champs 15+ Boys</v>
      </c>
      <c r="N37" t="str">
        <f t="shared" si="31"/>
        <v>TRI Champs Disability - Cat 1 15+ Boys</v>
      </c>
      <c r="O37" t="str">
        <f t="shared" si="9"/>
        <v>TRI Champs Disability - Cat 2 8-14 Boys</v>
      </c>
      <c r="P37" t="str">
        <f t="shared" si="32"/>
        <v>DMT Champs Disability - Cat 1 15+ Boys</v>
      </c>
      <c r="Q37" t="str">
        <f t="shared" si="11"/>
        <v>DMT Champs Disability - Cat 2 8-14 Boys</v>
      </c>
      <c r="R37" t="str">
        <f t="shared" si="12"/>
        <v>TRI Champs Mens</v>
      </c>
      <c r="S37" t="str">
        <f t="shared" si="13"/>
        <v>DMT Champs Mens</v>
      </c>
      <c r="T37" s="2" t="str">
        <f t="shared" si="37"/>
        <v>TRS Games 17+</v>
      </c>
      <c r="U37" s="2" t="str">
        <f t="shared" si="37"/>
        <v>TRS Intermediate 17+</v>
      </c>
      <c r="V37" t="str">
        <f t="shared" si="15"/>
        <v>TRS Champs Mens</v>
      </c>
    </row>
    <row r="38" spans="4:22">
      <c r="D38">
        <f t="shared" si="1"/>
        <v>36</v>
      </c>
      <c r="E38" t="s">
        <v>55</v>
      </c>
      <c r="F38" t="str">
        <f t="shared" si="0"/>
        <v>36M</v>
      </c>
      <c r="G38" s="2" t="str">
        <f t="shared" si="34"/>
        <v>TRI Games 17+ Boys</v>
      </c>
      <c r="H38" s="2" t="str">
        <f t="shared" si="25"/>
        <v>DMT Games 15+ Boys</v>
      </c>
      <c r="I38" t="str">
        <f t="shared" si="26"/>
        <v>TRI Games Disability 15+ Boys</v>
      </c>
      <c r="J38" s="2" t="str">
        <f t="shared" si="35"/>
        <v>TRI Intermediate 17+ Boys</v>
      </c>
      <c r="K38" t="str">
        <f t="shared" si="28"/>
        <v>TRI Intermediate Disability 15+ Boys</v>
      </c>
      <c r="L38" s="2" t="str">
        <f t="shared" si="36"/>
        <v>TRI Champs 17+ Boys</v>
      </c>
      <c r="M38" s="2" t="str">
        <f t="shared" si="30"/>
        <v>DMT Champs 15+ Boys</v>
      </c>
      <c r="N38" t="str">
        <f t="shared" si="31"/>
        <v>TRI Champs Disability - Cat 1 15+ Boys</v>
      </c>
      <c r="O38" t="str">
        <f t="shared" si="9"/>
        <v>TRI Champs Disability - Cat 2 8-14 Boys</v>
      </c>
      <c r="P38" t="str">
        <f t="shared" si="32"/>
        <v>DMT Champs Disability - Cat 1 15+ Boys</v>
      </c>
      <c r="Q38" t="str">
        <f t="shared" si="11"/>
        <v>DMT Champs Disability - Cat 2 8-14 Boys</v>
      </c>
      <c r="R38" t="str">
        <f t="shared" si="12"/>
        <v>TRI Champs Mens</v>
      </c>
      <c r="S38" t="str">
        <f t="shared" si="13"/>
        <v>DMT Champs Mens</v>
      </c>
      <c r="T38" s="2" t="str">
        <f t="shared" si="37"/>
        <v>TRS Games 17+</v>
      </c>
      <c r="U38" s="2" t="str">
        <f t="shared" si="37"/>
        <v>TRS Intermediate 17+</v>
      </c>
      <c r="V38" t="str">
        <f t="shared" si="15"/>
        <v>TRS Champs Mens</v>
      </c>
    </row>
    <row r="39" spans="4:22">
      <c r="D39">
        <f t="shared" si="1"/>
        <v>37</v>
      </c>
      <c r="E39" t="s">
        <v>55</v>
      </c>
      <c r="F39" t="str">
        <f t="shared" si="0"/>
        <v>37M</v>
      </c>
      <c r="G39" s="2" t="str">
        <f t="shared" si="34"/>
        <v>TRI Games 17+ Boys</v>
      </c>
      <c r="H39" s="2" t="str">
        <f t="shared" si="25"/>
        <v>DMT Games 15+ Boys</v>
      </c>
      <c r="I39" t="str">
        <f t="shared" si="26"/>
        <v>TRI Games Disability 15+ Boys</v>
      </c>
      <c r="J39" s="2" t="str">
        <f t="shared" si="35"/>
        <v>TRI Intermediate 17+ Boys</v>
      </c>
      <c r="K39" t="str">
        <f t="shared" si="28"/>
        <v>TRI Intermediate Disability 15+ Boys</v>
      </c>
      <c r="L39" s="2" t="str">
        <f t="shared" si="36"/>
        <v>TRI Champs 17+ Boys</v>
      </c>
      <c r="M39" s="2" t="str">
        <f t="shared" si="30"/>
        <v>DMT Champs 15+ Boys</v>
      </c>
      <c r="N39" t="str">
        <f t="shared" si="31"/>
        <v>TRI Champs Disability - Cat 1 15+ Boys</v>
      </c>
      <c r="O39" t="str">
        <f t="shared" si="9"/>
        <v>TRI Champs Disability - Cat 2 8-14 Boys</v>
      </c>
      <c r="P39" t="str">
        <f t="shared" si="32"/>
        <v>DMT Champs Disability - Cat 1 15+ Boys</v>
      </c>
      <c r="Q39" t="str">
        <f t="shared" si="11"/>
        <v>DMT Champs Disability - Cat 2 8-14 Boys</v>
      </c>
      <c r="R39" t="str">
        <f t="shared" si="12"/>
        <v>TRI Champs Mens</v>
      </c>
      <c r="S39" t="str">
        <f t="shared" si="13"/>
        <v>DMT Champs Mens</v>
      </c>
      <c r="T39" s="2" t="str">
        <f t="shared" si="37"/>
        <v>TRS Games 17+</v>
      </c>
      <c r="U39" s="2" t="str">
        <f t="shared" si="37"/>
        <v>TRS Intermediate 17+</v>
      </c>
      <c r="V39" t="str">
        <f t="shared" si="15"/>
        <v>TRS Champs Mens</v>
      </c>
    </row>
    <row r="40" spans="4:22">
      <c r="D40">
        <f t="shared" si="1"/>
        <v>38</v>
      </c>
      <c r="E40" t="s">
        <v>55</v>
      </c>
      <c r="F40" t="str">
        <f t="shared" si="0"/>
        <v>38M</v>
      </c>
      <c r="G40" s="2" t="str">
        <f t="shared" si="34"/>
        <v>TRI Games 17+ Boys</v>
      </c>
      <c r="H40" s="2" t="str">
        <f t="shared" si="25"/>
        <v>DMT Games 15+ Boys</v>
      </c>
      <c r="I40" t="str">
        <f t="shared" si="26"/>
        <v>TRI Games Disability 15+ Boys</v>
      </c>
      <c r="J40" s="2" t="str">
        <f t="shared" si="35"/>
        <v>TRI Intermediate 17+ Boys</v>
      </c>
      <c r="K40" t="str">
        <f t="shared" si="28"/>
        <v>TRI Intermediate Disability 15+ Boys</v>
      </c>
      <c r="L40" s="2" t="str">
        <f t="shared" si="36"/>
        <v>TRI Champs 17+ Boys</v>
      </c>
      <c r="M40" s="2" t="str">
        <f t="shared" si="30"/>
        <v>DMT Champs 15+ Boys</v>
      </c>
      <c r="N40" t="str">
        <f t="shared" si="31"/>
        <v>TRI Champs Disability - Cat 1 15+ Boys</v>
      </c>
      <c r="O40" t="str">
        <f t="shared" si="9"/>
        <v>TRI Champs Disability - Cat 2 8-14 Boys</v>
      </c>
      <c r="P40" t="str">
        <f t="shared" si="32"/>
        <v>DMT Champs Disability - Cat 1 15+ Boys</v>
      </c>
      <c r="Q40" t="str">
        <f t="shared" si="11"/>
        <v>DMT Champs Disability - Cat 2 8-14 Boys</v>
      </c>
      <c r="R40" t="str">
        <f t="shared" si="12"/>
        <v>TRI Champs Mens</v>
      </c>
      <c r="S40" t="str">
        <f t="shared" si="13"/>
        <v>DMT Champs Mens</v>
      </c>
      <c r="T40" s="2" t="str">
        <f t="shared" si="37"/>
        <v>TRS Games 17+</v>
      </c>
      <c r="U40" s="2" t="str">
        <f t="shared" si="37"/>
        <v>TRS Intermediate 17+</v>
      </c>
      <c r="V40" t="str">
        <f t="shared" si="15"/>
        <v>TRS Champs Mens</v>
      </c>
    </row>
    <row r="41" spans="4:22">
      <c r="D41">
        <f t="shared" si="1"/>
        <v>39</v>
      </c>
      <c r="E41" t="s">
        <v>55</v>
      </c>
      <c r="F41" t="str">
        <f t="shared" si="0"/>
        <v>39M</v>
      </c>
      <c r="G41" s="2" t="str">
        <f t="shared" si="34"/>
        <v>TRI Games 17+ Boys</v>
      </c>
      <c r="H41" s="2" t="str">
        <f t="shared" si="25"/>
        <v>DMT Games 15+ Boys</v>
      </c>
      <c r="I41" t="str">
        <f t="shared" si="26"/>
        <v>TRI Games Disability 15+ Boys</v>
      </c>
      <c r="J41" s="2" t="str">
        <f t="shared" si="35"/>
        <v>TRI Intermediate 17+ Boys</v>
      </c>
      <c r="K41" t="str">
        <f t="shared" si="28"/>
        <v>TRI Intermediate Disability 15+ Boys</v>
      </c>
      <c r="L41" s="2" t="str">
        <f t="shared" si="36"/>
        <v>TRI Champs 17+ Boys</v>
      </c>
      <c r="M41" s="2" t="str">
        <f t="shared" si="30"/>
        <v>DMT Champs 15+ Boys</v>
      </c>
      <c r="N41" t="str">
        <f t="shared" si="31"/>
        <v>TRI Champs Disability - Cat 1 15+ Boys</v>
      </c>
      <c r="O41" t="str">
        <f t="shared" si="9"/>
        <v>TRI Champs Disability - Cat 2 8-14 Boys</v>
      </c>
      <c r="P41" t="str">
        <f t="shared" si="32"/>
        <v>DMT Champs Disability - Cat 1 15+ Boys</v>
      </c>
      <c r="Q41" t="str">
        <f t="shared" si="11"/>
        <v>DMT Champs Disability - Cat 2 8-14 Boys</v>
      </c>
      <c r="R41" t="str">
        <f t="shared" si="12"/>
        <v>TRI Champs Mens</v>
      </c>
      <c r="S41" t="str">
        <f t="shared" si="13"/>
        <v>DMT Champs Mens</v>
      </c>
      <c r="T41" s="2" t="str">
        <f t="shared" si="37"/>
        <v>TRS Games 17+</v>
      </c>
      <c r="U41" s="2" t="str">
        <f t="shared" si="37"/>
        <v>TRS Intermediate 17+</v>
      </c>
      <c r="V41" t="str">
        <f t="shared" si="15"/>
        <v>TRS Champs Mens</v>
      </c>
    </row>
    <row r="42" spans="4:22">
      <c r="D42">
        <f t="shared" si="1"/>
        <v>40</v>
      </c>
      <c r="E42" t="s">
        <v>55</v>
      </c>
      <c r="F42" t="str">
        <f t="shared" si="0"/>
        <v>40M</v>
      </c>
      <c r="G42" s="2" t="str">
        <f t="shared" si="34"/>
        <v>TRI Games 17+ Boys</v>
      </c>
      <c r="H42" s="2" t="str">
        <f t="shared" si="25"/>
        <v>DMT Games 15+ Boys</v>
      </c>
      <c r="I42" t="str">
        <f t="shared" si="26"/>
        <v>TRI Games Disability 15+ Boys</v>
      </c>
      <c r="J42" s="2" t="str">
        <f t="shared" si="35"/>
        <v>TRI Intermediate 17+ Boys</v>
      </c>
      <c r="K42" t="str">
        <f t="shared" si="28"/>
        <v>TRI Intermediate Disability 15+ Boys</v>
      </c>
      <c r="L42" s="2" t="str">
        <f t="shared" si="36"/>
        <v>TRI Champs 17+ Boys</v>
      </c>
      <c r="M42" s="2" t="str">
        <f t="shared" si="30"/>
        <v>DMT Champs 15+ Boys</v>
      </c>
      <c r="N42" t="str">
        <f t="shared" si="31"/>
        <v>TRI Champs Disability - Cat 1 15+ Boys</v>
      </c>
      <c r="O42" t="str">
        <f t="shared" si="9"/>
        <v>TRI Champs Disability - Cat 2 8-14 Boys</v>
      </c>
      <c r="P42" t="str">
        <f t="shared" si="32"/>
        <v>DMT Champs Disability - Cat 1 15+ Boys</v>
      </c>
      <c r="Q42" t="str">
        <f t="shared" si="11"/>
        <v>DMT Champs Disability - Cat 2 8-14 Boys</v>
      </c>
      <c r="R42" t="str">
        <f t="shared" si="12"/>
        <v>TRI Champs Mens</v>
      </c>
      <c r="S42" t="str">
        <f t="shared" si="13"/>
        <v>DMT Champs Mens</v>
      </c>
      <c r="T42" s="2" t="str">
        <f t="shared" si="37"/>
        <v>TRS Games 17+</v>
      </c>
      <c r="U42" s="2" t="str">
        <f t="shared" si="37"/>
        <v>TRS Intermediate 17+</v>
      </c>
      <c r="V42" t="str">
        <f t="shared" si="15"/>
        <v>TRS Champs Mens</v>
      </c>
    </row>
    <row r="43" spans="4:22">
      <c r="D43">
        <f t="shared" si="1"/>
        <v>41</v>
      </c>
      <c r="E43" t="s">
        <v>55</v>
      </c>
      <c r="F43" t="str">
        <f t="shared" si="0"/>
        <v>41M</v>
      </c>
      <c r="G43" s="2" t="str">
        <f t="shared" si="34"/>
        <v>TRI Games 17+ Boys</v>
      </c>
      <c r="H43" s="2" t="str">
        <f t="shared" si="25"/>
        <v>DMT Games 15+ Boys</v>
      </c>
      <c r="I43" t="str">
        <f t="shared" si="26"/>
        <v>TRI Games Disability 15+ Boys</v>
      </c>
      <c r="J43" s="2" t="str">
        <f t="shared" si="35"/>
        <v>TRI Intermediate 17+ Boys</v>
      </c>
      <c r="K43" t="str">
        <f t="shared" si="28"/>
        <v>TRI Intermediate Disability 15+ Boys</v>
      </c>
      <c r="L43" s="2" t="str">
        <f t="shared" si="36"/>
        <v>TRI Champs 17+ Boys</v>
      </c>
      <c r="M43" s="2" t="str">
        <f t="shared" si="30"/>
        <v>DMT Champs 15+ Boys</v>
      </c>
      <c r="N43" t="str">
        <f t="shared" si="31"/>
        <v>TRI Champs Disability - Cat 1 15+ Boys</v>
      </c>
      <c r="O43" t="str">
        <f t="shared" si="9"/>
        <v>TRI Champs Disability - Cat 2 8-14 Boys</v>
      </c>
      <c r="P43" t="str">
        <f t="shared" si="32"/>
        <v>DMT Champs Disability - Cat 1 15+ Boys</v>
      </c>
      <c r="Q43" t="str">
        <f t="shared" si="11"/>
        <v>DMT Champs Disability - Cat 2 8-14 Boys</v>
      </c>
      <c r="R43" t="str">
        <f t="shared" si="12"/>
        <v>TRI Champs Mens</v>
      </c>
      <c r="S43" t="str">
        <f t="shared" si="13"/>
        <v>DMT Champs Mens</v>
      </c>
      <c r="T43" s="2" t="str">
        <f t="shared" si="37"/>
        <v>TRS Games 17+</v>
      </c>
      <c r="U43" s="2" t="str">
        <f t="shared" si="37"/>
        <v>TRS Intermediate 17+</v>
      </c>
      <c r="V43" t="str">
        <f t="shared" si="15"/>
        <v>TRS Champs Mens</v>
      </c>
    </row>
    <row r="44" spans="4:22">
      <c r="D44">
        <f t="shared" si="1"/>
        <v>42</v>
      </c>
      <c r="E44" t="s">
        <v>55</v>
      </c>
      <c r="F44" t="str">
        <f t="shared" si="0"/>
        <v>42M</v>
      </c>
      <c r="G44" s="2" t="str">
        <f t="shared" si="34"/>
        <v>TRI Games 17+ Boys</v>
      </c>
      <c r="H44" s="2" t="str">
        <f t="shared" si="25"/>
        <v>DMT Games 15+ Boys</v>
      </c>
      <c r="I44" t="str">
        <f t="shared" si="26"/>
        <v>TRI Games Disability 15+ Boys</v>
      </c>
      <c r="J44" s="2" t="str">
        <f t="shared" si="35"/>
        <v>TRI Intermediate 17+ Boys</v>
      </c>
      <c r="K44" t="str">
        <f t="shared" si="28"/>
        <v>TRI Intermediate Disability 15+ Boys</v>
      </c>
      <c r="L44" s="2" t="str">
        <f t="shared" si="36"/>
        <v>TRI Champs 17+ Boys</v>
      </c>
      <c r="M44" s="2" t="str">
        <f t="shared" si="30"/>
        <v>DMT Champs 15+ Boys</v>
      </c>
      <c r="N44" t="str">
        <f t="shared" si="31"/>
        <v>TRI Champs Disability - Cat 1 15+ Boys</v>
      </c>
      <c r="O44" t="str">
        <f t="shared" si="9"/>
        <v>TRI Champs Disability - Cat 2 8-14 Boys</v>
      </c>
      <c r="P44" t="str">
        <f t="shared" si="32"/>
        <v>DMT Champs Disability - Cat 1 15+ Boys</v>
      </c>
      <c r="Q44" t="str">
        <f t="shared" si="11"/>
        <v>DMT Champs Disability - Cat 2 8-14 Boys</v>
      </c>
      <c r="R44" t="str">
        <f t="shared" si="12"/>
        <v>TRI Champs Mens</v>
      </c>
      <c r="S44" t="str">
        <f t="shared" si="13"/>
        <v>DMT Champs Mens</v>
      </c>
      <c r="T44" s="2" t="str">
        <f t="shared" si="37"/>
        <v>TRS Games 17+</v>
      </c>
      <c r="U44" s="2" t="str">
        <f t="shared" si="37"/>
        <v>TRS Intermediate 17+</v>
      </c>
      <c r="V44" t="str">
        <f t="shared" si="15"/>
        <v>TRS Champs Mens</v>
      </c>
    </row>
    <row r="45" spans="4:22">
      <c r="D45">
        <f t="shared" si="1"/>
        <v>43</v>
      </c>
      <c r="E45" t="s">
        <v>55</v>
      </c>
      <c r="F45" t="str">
        <f t="shared" si="0"/>
        <v>43M</v>
      </c>
      <c r="G45" s="2" t="str">
        <f t="shared" si="34"/>
        <v>TRI Games 17+ Boys</v>
      </c>
      <c r="H45" s="2" t="str">
        <f t="shared" si="25"/>
        <v>DMT Games 15+ Boys</v>
      </c>
      <c r="I45" t="str">
        <f t="shared" si="26"/>
        <v>TRI Games Disability 15+ Boys</v>
      </c>
      <c r="J45" s="2" t="str">
        <f t="shared" si="35"/>
        <v>TRI Intermediate 17+ Boys</v>
      </c>
      <c r="K45" t="str">
        <f t="shared" si="28"/>
        <v>TRI Intermediate Disability 15+ Boys</v>
      </c>
      <c r="L45" s="2" t="str">
        <f t="shared" si="36"/>
        <v>TRI Champs 17+ Boys</v>
      </c>
      <c r="M45" s="2" t="str">
        <f t="shared" si="30"/>
        <v>DMT Champs 15+ Boys</v>
      </c>
      <c r="N45" t="str">
        <f t="shared" si="31"/>
        <v>TRI Champs Disability - Cat 1 15+ Boys</v>
      </c>
      <c r="O45" t="str">
        <f t="shared" si="9"/>
        <v>TRI Champs Disability - Cat 2 8-14 Boys</v>
      </c>
      <c r="P45" t="str">
        <f t="shared" si="32"/>
        <v>DMT Champs Disability - Cat 1 15+ Boys</v>
      </c>
      <c r="Q45" t="str">
        <f t="shared" si="11"/>
        <v>DMT Champs Disability - Cat 2 8-14 Boys</v>
      </c>
      <c r="R45" t="str">
        <f t="shared" si="12"/>
        <v>TRI Champs Mens</v>
      </c>
      <c r="S45" t="str">
        <f t="shared" si="13"/>
        <v>DMT Champs Mens</v>
      </c>
      <c r="T45" s="2" t="str">
        <f t="shared" si="37"/>
        <v>TRS Games 17+</v>
      </c>
      <c r="U45" s="2" t="str">
        <f t="shared" si="37"/>
        <v>TRS Intermediate 17+</v>
      </c>
      <c r="V45" t="str">
        <f t="shared" si="15"/>
        <v>TRS Champs Mens</v>
      </c>
    </row>
    <row r="46" spans="4:22">
      <c r="D46">
        <f t="shared" si="1"/>
        <v>44</v>
      </c>
      <c r="E46" t="s">
        <v>55</v>
      </c>
      <c r="F46" t="str">
        <f t="shared" si="0"/>
        <v>44M</v>
      </c>
      <c r="G46" s="2" t="str">
        <f t="shared" si="34"/>
        <v>TRI Games 17+ Boys</v>
      </c>
      <c r="H46" s="2" t="str">
        <f t="shared" si="25"/>
        <v>DMT Games 15+ Boys</v>
      </c>
      <c r="I46" t="str">
        <f t="shared" si="26"/>
        <v>TRI Games Disability 15+ Boys</v>
      </c>
      <c r="J46" s="2" t="str">
        <f t="shared" si="35"/>
        <v>TRI Intermediate 17+ Boys</v>
      </c>
      <c r="K46" t="str">
        <f t="shared" si="28"/>
        <v>TRI Intermediate Disability 15+ Boys</v>
      </c>
      <c r="L46" s="2" t="str">
        <f t="shared" si="36"/>
        <v>TRI Champs 17+ Boys</v>
      </c>
      <c r="M46" s="2" t="str">
        <f t="shared" si="30"/>
        <v>DMT Champs 15+ Boys</v>
      </c>
      <c r="N46" t="str">
        <f t="shared" si="31"/>
        <v>TRI Champs Disability - Cat 1 15+ Boys</v>
      </c>
      <c r="O46" t="str">
        <f t="shared" si="9"/>
        <v>TRI Champs Disability - Cat 2 8-14 Boys</v>
      </c>
      <c r="P46" t="str">
        <f t="shared" si="32"/>
        <v>DMT Champs Disability - Cat 1 15+ Boys</v>
      </c>
      <c r="Q46" t="str">
        <f t="shared" si="11"/>
        <v>DMT Champs Disability - Cat 2 8-14 Boys</v>
      </c>
      <c r="R46" t="str">
        <f t="shared" si="12"/>
        <v>TRI Champs Mens</v>
      </c>
      <c r="S46" t="str">
        <f t="shared" si="13"/>
        <v>DMT Champs Mens</v>
      </c>
      <c r="T46" s="2" t="str">
        <f t="shared" si="37"/>
        <v>TRS Games 17+</v>
      </c>
      <c r="U46" s="2" t="str">
        <f t="shared" si="37"/>
        <v>TRS Intermediate 17+</v>
      </c>
      <c r="V46" t="str">
        <f t="shared" si="15"/>
        <v>TRS Champs Mens</v>
      </c>
    </row>
    <row r="47" spans="4:22">
      <c r="D47">
        <f t="shared" si="1"/>
        <v>45</v>
      </c>
      <c r="E47" t="s">
        <v>55</v>
      </c>
      <c r="F47" t="str">
        <f t="shared" si="0"/>
        <v>45M</v>
      </c>
      <c r="G47" s="2" t="str">
        <f t="shared" si="34"/>
        <v>TRI Games 17+ Boys</v>
      </c>
      <c r="H47" s="2" t="str">
        <f t="shared" si="25"/>
        <v>DMT Games 15+ Boys</v>
      </c>
      <c r="I47" t="str">
        <f t="shared" si="26"/>
        <v>TRI Games Disability 15+ Boys</v>
      </c>
      <c r="J47" s="2" t="str">
        <f t="shared" si="35"/>
        <v>TRI Intermediate 17+ Boys</v>
      </c>
      <c r="K47" t="str">
        <f t="shared" si="28"/>
        <v>TRI Intermediate Disability 15+ Boys</v>
      </c>
      <c r="L47" s="2" t="str">
        <f t="shared" si="36"/>
        <v>TRI Champs 17+ Boys</v>
      </c>
      <c r="M47" s="2" t="str">
        <f t="shared" si="30"/>
        <v>DMT Champs 15+ Boys</v>
      </c>
      <c r="N47" t="str">
        <f t="shared" si="31"/>
        <v>TRI Champs Disability - Cat 1 15+ Boys</v>
      </c>
      <c r="O47" t="str">
        <f t="shared" si="9"/>
        <v>TRI Champs Disability - Cat 2 8-14 Boys</v>
      </c>
      <c r="P47" t="str">
        <f t="shared" si="32"/>
        <v>DMT Champs Disability - Cat 1 15+ Boys</v>
      </c>
      <c r="Q47" t="str">
        <f t="shared" si="11"/>
        <v>DMT Champs Disability - Cat 2 8-14 Boys</v>
      </c>
      <c r="R47" t="str">
        <f t="shared" si="12"/>
        <v>TRI Champs Mens</v>
      </c>
      <c r="S47" t="str">
        <f t="shared" si="13"/>
        <v>DMT Champs Mens</v>
      </c>
      <c r="T47" s="2" t="str">
        <f t="shared" si="37"/>
        <v>TRS Games 17+</v>
      </c>
      <c r="U47" s="2" t="str">
        <f t="shared" si="37"/>
        <v>TRS Intermediate 17+</v>
      </c>
      <c r="V47" t="str">
        <f t="shared" si="15"/>
        <v>TRS Champs Mens</v>
      </c>
    </row>
    <row r="48" spans="4:22">
      <c r="D48">
        <f t="shared" si="1"/>
        <v>46</v>
      </c>
      <c r="E48" t="s">
        <v>55</v>
      </c>
      <c r="F48" t="str">
        <f t="shared" si="0"/>
        <v>46M</v>
      </c>
      <c r="G48" s="2" t="str">
        <f t="shared" si="34"/>
        <v>TRI Games 17+ Boys</v>
      </c>
      <c r="H48" s="2" t="str">
        <f t="shared" si="25"/>
        <v>DMT Games 15+ Boys</v>
      </c>
      <c r="I48" t="str">
        <f t="shared" si="26"/>
        <v>TRI Games Disability 15+ Boys</v>
      </c>
      <c r="J48" s="2" t="str">
        <f t="shared" si="35"/>
        <v>TRI Intermediate 17+ Boys</v>
      </c>
      <c r="K48" t="str">
        <f t="shared" si="28"/>
        <v>TRI Intermediate Disability 15+ Boys</v>
      </c>
      <c r="L48" s="2" t="str">
        <f t="shared" si="36"/>
        <v>TRI Champs 17+ Boys</v>
      </c>
      <c r="M48" s="2" t="str">
        <f t="shared" si="30"/>
        <v>DMT Champs 15+ Boys</v>
      </c>
      <c r="N48" t="str">
        <f t="shared" si="31"/>
        <v>TRI Champs Disability - Cat 1 15+ Boys</v>
      </c>
      <c r="O48" t="str">
        <f t="shared" si="9"/>
        <v>TRI Champs Disability - Cat 2 8-14 Boys</v>
      </c>
      <c r="P48" t="str">
        <f t="shared" si="32"/>
        <v>DMT Champs Disability - Cat 1 15+ Boys</v>
      </c>
      <c r="Q48" t="str">
        <f t="shared" si="11"/>
        <v>DMT Champs Disability - Cat 2 8-14 Boys</v>
      </c>
      <c r="R48" t="str">
        <f t="shared" si="12"/>
        <v>TRI Champs Mens</v>
      </c>
      <c r="S48" t="str">
        <f t="shared" si="13"/>
        <v>DMT Champs Mens</v>
      </c>
      <c r="T48" s="2" t="str">
        <f t="shared" si="37"/>
        <v>TRS Games 17+</v>
      </c>
      <c r="U48" s="2" t="str">
        <f t="shared" si="37"/>
        <v>TRS Intermediate 17+</v>
      </c>
      <c r="V48" t="str">
        <f t="shared" si="15"/>
        <v>TRS Champs Mens</v>
      </c>
    </row>
    <row r="49" spans="4:22">
      <c r="D49">
        <f t="shared" si="1"/>
        <v>47</v>
      </c>
      <c r="E49" t="s">
        <v>55</v>
      </c>
      <c r="F49" t="str">
        <f t="shared" si="0"/>
        <v>47M</v>
      </c>
      <c r="G49" s="2" t="str">
        <f t="shared" si="34"/>
        <v>TRI Games 17+ Boys</v>
      </c>
      <c r="H49" s="2" t="str">
        <f t="shared" si="25"/>
        <v>DMT Games 15+ Boys</v>
      </c>
      <c r="I49" t="str">
        <f t="shared" si="26"/>
        <v>TRI Games Disability 15+ Boys</v>
      </c>
      <c r="J49" s="2" t="str">
        <f t="shared" si="35"/>
        <v>TRI Intermediate 17+ Boys</v>
      </c>
      <c r="K49" t="str">
        <f t="shared" si="28"/>
        <v>TRI Intermediate Disability 15+ Boys</v>
      </c>
      <c r="L49" s="2" t="str">
        <f t="shared" si="36"/>
        <v>TRI Champs 17+ Boys</v>
      </c>
      <c r="M49" s="2" t="str">
        <f t="shared" si="30"/>
        <v>DMT Champs 15+ Boys</v>
      </c>
      <c r="N49" t="str">
        <f t="shared" si="31"/>
        <v>TRI Champs Disability - Cat 1 15+ Boys</v>
      </c>
      <c r="O49" t="str">
        <f t="shared" si="9"/>
        <v>TRI Champs Disability - Cat 2 8-14 Boys</v>
      </c>
      <c r="P49" t="str">
        <f t="shared" si="32"/>
        <v>DMT Champs Disability - Cat 1 15+ Boys</v>
      </c>
      <c r="Q49" t="str">
        <f t="shared" si="11"/>
        <v>DMT Champs Disability - Cat 2 8-14 Boys</v>
      </c>
      <c r="R49" t="str">
        <f t="shared" si="12"/>
        <v>TRI Champs Mens</v>
      </c>
      <c r="S49" t="str">
        <f t="shared" si="13"/>
        <v>DMT Champs Mens</v>
      </c>
      <c r="T49" s="2" t="str">
        <f t="shared" si="37"/>
        <v>TRS Games 17+</v>
      </c>
      <c r="U49" s="2" t="str">
        <f t="shared" si="37"/>
        <v>TRS Intermediate 17+</v>
      </c>
      <c r="V49" t="str">
        <f t="shared" si="15"/>
        <v>TRS Champs Mens</v>
      </c>
    </row>
    <row r="50" spans="4:22">
      <c r="D50">
        <f t="shared" si="1"/>
        <v>48</v>
      </c>
      <c r="E50" t="s">
        <v>55</v>
      </c>
      <c r="F50" t="str">
        <f t="shared" si="0"/>
        <v>48M</v>
      </c>
      <c r="G50" s="2" t="str">
        <f t="shared" si="34"/>
        <v>TRI Games 17+ Boys</v>
      </c>
      <c r="H50" s="2" t="str">
        <f t="shared" si="25"/>
        <v>DMT Games 15+ Boys</v>
      </c>
      <c r="I50" t="str">
        <f t="shared" si="26"/>
        <v>TRI Games Disability 15+ Boys</v>
      </c>
      <c r="J50" s="2" t="str">
        <f t="shared" si="35"/>
        <v>TRI Intermediate 17+ Boys</v>
      </c>
      <c r="K50" t="str">
        <f t="shared" si="28"/>
        <v>TRI Intermediate Disability 15+ Boys</v>
      </c>
      <c r="L50" s="2" t="str">
        <f t="shared" si="36"/>
        <v>TRI Champs 17+ Boys</v>
      </c>
      <c r="M50" s="2" t="str">
        <f t="shared" si="30"/>
        <v>DMT Champs 15+ Boys</v>
      </c>
      <c r="N50" t="str">
        <f t="shared" si="31"/>
        <v>TRI Champs Disability - Cat 1 15+ Boys</v>
      </c>
      <c r="O50" t="str">
        <f t="shared" si="9"/>
        <v>TRI Champs Disability - Cat 2 8-14 Boys</v>
      </c>
      <c r="P50" t="str">
        <f t="shared" si="32"/>
        <v>DMT Champs Disability - Cat 1 15+ Boys</v>
      </c>
      <c r="Q50" t="str">
        <f t="shared" si="11"/>
        <v>DMT Champs Disability - Cat 2 8-14 Boys</v>
      </c>
      <c r="R50" t="str">
        <f t="shared" si="12"/>
        <v>TRI Champs Mens</v>
      </c>
      <c r="S50" t="str">
        <f t="shared" si="13"/>
        <v>DMT Champs Mens</v>
      </c>
      <c r="T50" s="2" t="str">
        <f t="shared" si="37"/>
        <v>TRS Games 17+</v>
      </c>
      <c r="U50" s="2" t="str">
        <f t="shared" si="37"/>
        <v>TRS Intermediate 17+</v>
      </c>
      <c r="V50" t="str">
        <f t="shared" si="15"/>
        <v>TRS Champs Mens</v>
      </c>
    </row>
    <row r="51" spans="4:22">
      <c r="D51">
        <f t="shared" si="1"/>
        <v>49</v>
      </c>
      <c r="E51" t="s">
        <v>55</v>
      </c>
      <c r="F51" t="str">
        <f t="shared" si="0"/>
        <v>49M</v>
      </c>
      <c r="G51" s="2" t="str">
        <f t="shared" si="34"/>
        <v>TRI Games 17+ Boys</v>
      </c>
      <c r="H51" s="2" t="str">
        <f t="shared" si="25"/>
        <v>DMT Games 15+ Boys</v>
      </c>
      <c r="I51" t="str">
        <f t="shared" si="26"/>
        <v>TRI Games Disability 15+ Boys</v>
      </c>
      <c r="J51" s="2" t="str">
        <f t="shared" si="35"/>
        <v>TRI Intermediate 17+ Boys</v>
      </c>
      <c r="K51" t="str">
        <f t="shared" si="28"/>
        <v>TRI Intermediate Disability 15+ Boys</v>
      </c>
      <c r="L51" s="2" t="str">
        <f t="shared" si="36"/>
        <v>TRI Champs 17+ Boys</v>
      </c>
      <c r="M51" s="2" t="str">
        <f t="shared" si="30"/>
        <v>DMT Champs 15+ Boys</v>
      </c>
      <c r="N51" t="str">
        <f t="shared" si="31"/>
        <v>TRI Champs Disability - Cat 1 15+ Boys</v>
      </c>
      <c r="O51" t="str">
        <f t="shared" si="9"/>
        <v>TRI Champs Disability - Cat 2 8-14 Boys</v>
      </c>
      <c r="P51" t="str">
        <f t="shared" si="32"/>
        <v>DMT Champs Disability - Cat 1 15+ Boys</v>
      </c>
      <c r="Q51" t="str">
        <f t="shared" si="11"/>
        <v>DMT Champs Disability - Cat 2 8-14 Boys</v>
      </c>
      <c r="R51" t="str">
        <f t="shared" si="12"/>
        <v>TRI Champs Mens</v>
      </c>
      <c r="S51" t="str">
        <f t="shared" si="13"/>
        <v>DMT Champs Mens</v>
      </c>
      <c r="T51" s="2" t="str">
        <f t="shared" si="37"/>
        <v>TRS Games 17+</v>
      </c>
      <c r="U51" s="2" t="str">
        <f t="shared" si="37"/>
        <v>TRS Intermediate 17+</v>
      </c>
      <c r="V51" t="str">
        <f t="shared" si="15"/>
        <v>TRS Champs Mens</v>
      </c>
    </row>
    <row r="52" spans="4:22">
      <c r="D52">
        <f t="shared" si="1"/>
        <v>50</v>
      </c>
      <c r="E52" t="s">
        <v>55</v>
      </c>
      <c r="F52" t="str">
        <f t="shared" si="0"/>
        <v>50M</v>
      </c>
      <c r="G52" s="2" t="str">
        <f t="shared" si="34"/>
        <v>TRI Games 17+ Boys</v>
      </c>
      <c r="H52" s="2" t="str">
        <f t="shared" si="25"/>
        <v>DMT Games 15+ Boys</v>
      </c>
      <c r="I52" t="str">
        <f t="shared" si="26"/>
        <v>TRI Games Disability 15+ Boys</v>
      </c>
      <c r="J52" s="2" t="str">
        <f t="shared" si="35"/>
        <v>TRI Intermediate 17+ Boys</v>
      </c>
      <c r="K52" t="str">
        <f t="shared" si="28"/>
        <v>TRI Intermediate Disability 15+ Boys</v>
      </c>
      <c r="L52" s="2" t="str">
        <f t="shared" si="36"/>
        <v>TRI Champs 17+ Boys</v>
      </c>
      <c r="M52" s="2" t="str">
        <f t="shared" si="30"/>
        <v>DMT Champs 15+ Boys</v>
      </c>
      <c r="N52" t="str">
        <f t="shared" si="31"/>
        <v>TRI Champs Disability - Cat 1 15+ Boys</v>
      </c>
      <c r="O52" t="str">
        <f t="shared" si="9"/>
        <v>TRI Champs Disability - Cat 2 8-14 Boys</v>
      </c>
      <c r="P52" t="str">
        <f t="shared" si="32"/>
        <v>DMT Champs Disability - Cat 1 15+ Boys</v>
      </c>
      <c r="Q52" t="str">
        <f t="shared" si="11"/>
        <v>DMT Champs Disability - Cat 2 8-14 Boys</v>
      </c>
      <c r="R52" t="str">
        <f t="shared" si="12"/>
        <v>TRI Champs Mens</v>
      </c>
      <c r="S52" t="str">
        <f t="shared" si="13"/>
        <v>DMT Champs Mens</v>
      </c>
      <c r="T52" s="2" t="str">
        <f t="shared" si="37"/>
        <v>TRS Games 17+</v>
      </c>
      <c r="U52" s="2" t="str">
        <f t="shared" si="37"/>
        <v>TRS Intermediate 17+</v>
      </c>
      <c r="V52" t="str">
        <f t="shared" si="15"/>
        <v>TRS Champs Mens</v>
      </c>
    </row>
    <row r="53" spans="4:22">
      <c r="D53">
        <f t="shared" si="1"/>
        <v>51</v>
      </c>
      <c r="E53" t="s">
        <v>55</v>
      </c>
      <c r="F53" t="str">
        <f t="shared" si="0"/>
        <v>51M</v>
      </c>
      <c r="G53" s="2" t="str">
        <f t="shared" si="34"/>
        <v>TRI Games 17+ Boys</v>
      </c>
      <c r="H53" s="2" t="str">
        <f t="shared" si="25"/>
        <v>DMT Games 15+ Boys</v>
      </c>
      <c r="I53" t="str">
        <f t="shared" si="26"/>
        <v>TRI Games Disability 15+ Boys</v>
      </c>
      <c r="J53" s="2" t="str">
        <f t="shared" si="35"/>
        <v>TRI Intermediate 17+ Boys</v>
      </c>
      <c r="K53" t="str">
        <f t="shared" si="28"/>
        <v>TRI Intermediate Disability 15+ Boys</v>
      </c>
      <c r="L53" s="2" t="str">
        <f t="shared" si="36"/>
        <v>TRI Champs 17+ Boys</v>
      </c>
      <c r="M53" s="2" t="str">
        <f t="shared" si="30"/>
        <v>DMT Champs 15+ Boys</v>
      </c>
      <c r="N53" t="str">
        <f t="shared" si="31"/>
        <v>TRI Champs Disability - Cat 1 15+ Boys</v>
      </c>
      <c r="O53" t="str">
        <f t="shared" si="9"/>
        <v>TRI Champs Disability - Cat 2 8-14 Boys</v>
      </c>
      <c r="P53" t="str">
        <f t="shared" si="32"/>
        <v>DMT Champs Disability - Cat 1 15+ Boys</v>
      </c>
      <c r="Q53" t="str">
        <f t="shared" si="11"/>
        <v>DMT Champs Disability - Cat 2 8-14 Boys</v>
      </c>
      <c r="R53" t="str">
        <f t="shared" si="12"/>
        <v>TRI Champs Mens</v>
      </c>
      <c r="S53" t="str">
        <f t="shared" si="13"/>
        <v>DMT Champs Mens</v>
      </c>
      <c r="T53" s="2" t="str">
        <f t="shared" si="37"/>
        <v>TRS Games 17+</v>
      </c>
      <c r="U53" s="2" t="str">
        <f t="shared" si="37"/>
        <v>TRS Intermediate 17+</v>
      </c>
      <c r="V53" t="str">
        <f t="shared" si="15"/>
        <v>TRS Champs Mens</v>
      </c>
    </row>
    <row r="54" spans="4:22">
      <c r="D54">
        <f t="shared" si="1"/>
        <v>52</v>
      </c>
      <c r="E54" t="s">
        <v>55</v>
      </c>
      <c r="F54" t="str">
        <f t="shared" si="0"/>
        <v>52M</v>
      </c>
      <c r="G54" s="2" t="str">
        <f t="shared" si="34"/>
        <v>TRI Games 17+ Boys</v>
      </c>
      <c r="H54" s="2" t="str">
        <f t="shared" si="25"/>
        <v>DMT Games 15+ Boys</v>
      </c>
      <c r="I54" t="str">
        <f t="shared" si="26"/>
        <v>TRI Games Disability 15+ Boys</v>
      </c>
      <c r="J54" s="2" t="str">
        <f t="shared" si="35"/>
        <v>TRI Intermediate 17+ Boys</v>
      </c>
      <c r="K54" t="str">
        <f t="shared" si="28"/>
        <v>TRI Intermediate Disability 15+ Boys</v>
      </c>
      <c r="L54" s="2" t="str">
        <f t="shared" si="36"/>
        <v>TRI Champs 17+ Boys</v>
      </c>
      <c r="M54" s="2" t="str">
        <f t="shared" si="30"/>
        <v>DMT Champs 15+ Boys</v>
      </c>
      <c r="N54" t="str">
        <f t="shared" si="31"/>
        <v>TRI Champs Disability - Cat 1 15+ Boys</v>
      </c>
      <c r="O54" t="str">
        <f t="shared" si="9"/>
        <v>TRI Champs Disability - Cat 2 8-14 Boys</v>
      </c>
      <c r="P54" t="str">
        <f t="shared" si="32"/>
        <v>DMT Champs Disability - Cat 1 15+ Boys</v>
      </c>
      <c r="Q54" t="str">
        <f t="shared" si="11"/>
        <v>DMT Champs Disability - Cat 2 8-14 Boys</v>
      </c>
      <c r="R54" t="str">
        <f t="shared" si="12"/>
        <v>TRI Champs Mens</v>
      </c>
      <c r="S54" t="str">
        <f t="shared" si="13"/>
        <v>DMT Champs Mens</v>
      </c>
      <c r="T54" s="2" t="str">
        <f t="shared" si="37"/>
        <v>TRS Games 17+</v>
      </c>
      <c r="U54" s="2" t="str">
        <f t="shared" si="37"/>
        <v>TRS Intermediate 17+</v>
      </c>
      <c r="V54" t="str">
        <f t="shared" si="15"/>
        <v>TRS Champs Mens</v>
      </c>
    </row>
    <row r="55" spans="4:22">
      <c r="D55">
        <f t="shared" si="1"/>
        <v>53</v>
      </c>
      <c r="E55" t="s">
        <v>55</v>
      </c>
      <c r="F55" t="str">
        <f t="shared" si="0"/>
        <v>53M</v>
      </c>
      <c r="G55" s="2" t="str">
        <f t="shared" si="34"/>
        <v>TRI Games 17+ Boys</v>
      </c>
      <c r="H55" s="2" t="str">
        <f t="shared" si="25"/>
        <v>DMT Games 15+ Boys</v>
      </c>
      <c r="I55" t="str">
        <f t="shared" si="26"/>
        <v>TRI Games Disability 15+ Boys</v>
      </c>
      <c r="J55" s="2" t="str">
        <f t="shared" si="35"/>
        <v>TRI Intermediate 17+ Boys</v>
      </c>
      <c r="K55" t="str">
        <f t="shared" si="28"/>
        <v>TRI Intermediate Disability 15+ Boys</v>
      </c>
      <c r="L55" s="2" t="str">
        <f t="shared" si="36"/>
        <v>TRI Champs 17+ Boys</v>
      </c>
      <c r="M55" s="2" t="str">
        <f t="shared" si="30"/>
        <v>DMT Champs 15+ Boys</v>
      </c>
      <c r="N55" t="str">
        <f t="shared" si="31"/>
        <v>TRI Champs Disability - Cat 1 15+ Boys</v>
      </c>
      <c r="O55" t="str">
        <f t="shared" si="9"/>
        <v>TRI Champs Disability - Cat 2 8-14 Boys</v>
      </c>
      <c r="P55" t="str">
        <f t="shared" si="32"/>
        <v>DMT Champs Disability - Cat 1 15+ Boys</v>
      </c>
      <c r="Q55" t="str">
        <f t="shared" si="11"/>
        <v>DMT Champs Disability - Cat 2 8-14 Boys</v>
      </c>
      <c r="R55" t="str">
        <f t="shared" si="12"/>
        <v>TRI Champs Mens</v>
      </c>
      <c r="S55" t="str">
        <f t="shared" si="13"/>
        <v>DMT Champs Mens</v>
      </c>
      <c r="T55" s="2" t="str">
        <f t="shared" si="37"/>
        <v>TRS Games 17+</v>
      </c>
      <c r="U55" s="2" t="str">
        <f t="shared" si="37"/>
        <v>TRS Intermediate 17+</v>
      </c>
      <c r="V55" t="str">
        <f t="shared" si="15"/>
        <v>TRS Champs Mens</v>
      </c>
    </row>
    <row r="56" spans="4:22">
      <c r="D56">
        <f t="shared" si="1"/>
        <v>54</v>
      </c>
      <c r="E56" t="s">
        <v>55</v>
      </c>
      <c r="F56" t="str">
        <f t="shared" si="0"/>
        <v>54M</v>
      </c>
      <c r="G56" s="2" t="str">
        <f t="shared" si="34"/>
        <v>TRI Games 17+ Boys</v>
      </c>
      <c r="H56" s="2" t="str">
        <f t="shared" si="25"/>
        <v>DMT Games 15+ Boys</v>
      </c>
      <c r="I56" t="str">
        <f t="shared" si="26"/>
        <v>TRI Games Disability 15+ Boys</v>
      </c>
      <c r="J56" s="2" t="str">
        <f t="shared" si="35"/>
        <v>TRI Intermediate 17+ Boys</v>
      </c>
      <c r="K56" t="str">
        <f t="shared" si="28"/>
        <v>TRI Intermediate Disability 15+ Boys</v>
      </c>
      <c r="L56" s="2" t="str">
        <f t="shared" si="36"/>
        <v>TRI Champs 17+ Boys</v>
      </c>
      <c r="M56" s="2" t="str">
        <f t="shared" si="30"/>
        <v>DMT Champs 15+ Boys</v>
      </c>
      <c r="N56" t="str">
        <f t="shared" si="31"/>
        <v>TRI Champs Disability - Cat 1 15+ Boys</v>
      </c>
      <c r="O56" t="str">
        <f t="shared" si="9"/>
        <v>TRI Champs Disability - Cat 2 8-14 Boys</v>
      </c>
      <c r="P56" t="str">
        <f t="shared" si="32"/>
        <v>DMT Champs Disability - Cat 1 15+ Boys</v>
      </c>
      <c r="Q56" t="str">
        <f t="shared" si="11"/>
        <v>DMT Champs Disability - Cat 2 8-14 Boys</v>
      </c>
      <c r="R56" t="str">
        <f t="shared" si="12"/>
        <v>TRI Champs Mens</v>
      </c>
      <c r="S56" t="str">
        <f t="shared" si="13"/>
        <v>DMT Champs Mens</v>
      </c>
      <c r="T56" s="2" t="str">
        <f t="shared" si="37"/>
        <v>TRS Games 17+</v>
      </c>
      <c r="U56" s="2" t="str">
        <f t="shared" si="37"/>
        <v>TRS Intermediate 17+</v>
      </c>
      <c r="V56" t="str">
        <f t="shared" si="15"/>
        <v>TRS Champs Mens</v>
      </c>
    </row>
    <row r="57" spans="4:22">
      <c r="D57">
        <f t="shared" si="1"/>
        <v>55</v>
      </c>
      <c r="E57" t="s">
        <v>55</v>
      </c>
      <c r="F57" t="str">
        <f t="shared" si="0"/>
        <v>55M</v>
      </c>
      <c r="G57" s="2" t="str">
        <f t="shared" si="34"/>
        <v>TRI Games 17+ Boys</v>
      </c>
      <c r="H57" s="2" t="str">
        <f t="shared" si="25"/>
        <v>DMT Games 15+ Boys</v>
      </c>
      <c r="I57" t="str">
        <f t="shared" si="26"/>
        <v>TRI Games Disability 15+ Boys</v>
      </c>
      <c r="J57" s="2" t="str">
        <f t="shared" si="35"/>
        <v>TRI Intermediate 17+ Boys</v>
      </c>
      <c r="K57" t="str">
        <f t="shared" si="28"/>
        <v>TRI Intermediate Disability 15+ Boys</v>
      </c>
      <c r="L57" s="2" t="str">
        <f t="shared" si="36"/>
        <v>TRI Champs 17+ Boys</v>
      </c>
      <c r="M57" s="2" t="str">
        <f t="shared" si="30"/>
        <v>DMT Champs 15+ Boys</v>
      </c>
      <c r="N57" t="str">
        <f t="shared" si="31"/>
        <v>TRI Champs Disability - Cat 1 15+ Boys</v>
      </c>
      <c r="O57" t="str">
        <f t="shared" si="9"/>
        <v>TRI Champs Disability - Cat 2 8-14 Boys</v>
      </c>
      <c r="P57" t="str">
        <f t="shared" si="32"/>
        <v>DMT Champs Disability - Cat 1 15+ Boys</v>
      </c>
      <c r="Q57" t="str">
        <f t="shared" si="11"/>
        <v>DMT Champs Disability - Cat 2 8-14 Boys</v>
      </c>
      <c r="R57" t="str">
        <f t="shared" si="12"/>
        <v>TRI Champs Mens</v>
      </c>
      <c r="S57" t="str">
        <f t="shared" si="13"/>
        <v>DMT Champs Mens</v>
      </c>
      <c r="T57" s="2" t="str">
        <f t="shared" si="37"/>
        <v>TRS Games 17+</v>
      </c>
      <c r="U57" s="2" t="str">
        <f t="shared" si="37"/>
        <v>TRS Intermediate 17+</v>
      </c>
      <c r="V57" t="str">
        <f t="shared" si="15"/>
        <v>TRS Champs Mens</v>
      </c>
    </row>
    <row r="58" spans="4:22">
      <c r="D58">
        <f t="shared" si="1"/>
        <v>56</v>
      </c>
      <c r="E58" t="s">
        <v>55</v>
      </c>
      <c r="F58" t="str">
        <f t="shared" si="0"/>
        <v>56M</v>
      </c>
      <c r="G58" s="2" t="str">
        <f t="shared" si="34"/>
        <v>TRI Games 17+ Boys</v>
      </c>
      <c r="H58" s="2" t="str">
        <f t="shared" si="25"/>
        <v>DMT Games 15+ Boys</v>
      </c>
      <c r="I58" t="str">
        <f t="shared" si="26"/>
        <v>TRI Games Disability 15+ Boys</v>
      </c>
      <c r="J58" s="2" t="str">
        <f t="shared" si="35"/>
        <v>TRI Intermediate 17+ Boys</v>
      </c>
      <c r="K58" t="str">
        <f t="shared" si="28"/>
        <v>TRI Intermediate Disability 15+ Boys</v>
      </c>
      <c r="L58" s="2" t="str">
        <f t="shared" si="36"/>
        <v>TRI Champs 17+ Boys</v>
      </c>
      <c r="M58" s="2" t="str">
        <f t="shared" si="30"/>
        <v>DMT Champs 15+ Boys</v>
      </c>
      <c r="N58" t="str">
        <f t="shared" si="31"/>
        <v>TRI Champs Disability - Cat 1 15+ Boys</v>
      </c>
      <c r="O58" t="str">
        <f t="shared" si="9"/>
        <v>TRI Champs Disability - Cat 2 8-14 Boys</v>
      </c>
      <c r="P58" t="str">
        <f t="shared" si="32"/>
        <v>DMT Champs Disability - Cat 1 15+ Boys</v>
      </c>
      <c r="Q58" t="str">
        <f t="shared" si="11"/>
        <v>DMT Champs Disability - Cat 2 8-14 Boys</v>
      </c>
      <c r="R58" t="str">
        <f t="shared" si="12"/>
        <v>TRI Champs Mens</v>
      </c>
      <c r="S58" t="str">
        <f t="shared" si="13"/>
        <v>DMT Champs Mens</v>
      </c>
      <c r="T58" s="2" t="str">
        <f t="shared" si="37"/>
        <v>TRS Games 17+</v>
      </c>
      <c r="U58" s="2" t="str">
        <f t="shared" si="37"/>
        <v>TRS Intermediate 17+</v>
      </c>
      <c r="V58" t="str">
        <f t="shared" si="15"/>
        <v>TRS Champs Mens</v>
      </c>
    </row>
    <row r="59" spans="4:22">
      <c r="D59">
        <f t="shared" si="1"/>
        <v>57</v>
      </c>
      <c r="E59" t="s">
        <v>55</v>
      </c>
      <c r="F59" t="str">
        <f t="shared" si="0"/>
        <v>57M</v>
      </c>
      <c r="G59" s="2" t="str">
        <f t="shared" si="34"/>
        <v>TRI Games 17+ Boys</v>
      </c>
      <c r="H59" s="2" t="str">
        <f t="shared" si="25"/>
        <v>DMT Games 15+ Boys</v>
      </c>
      <c r="I59" t="str">
        <f t="shared" si="26"/>
        <v>TRI Games Disability 15+ Boys</v>
      </c>
      <c r="J59" s="2" t="str">
        <f t="shared" si="35"/>
        <v>TRI Intermediate 17+ Boys</v>
      </c>
      <c r="K59" t="str">
        <f t="shared" si="28"/>
        <v>TRI Intermediate Disability 15+ Boys</v>
      </c>
      <c r="L59" s="2" t="str">
        <f t="shared" si="36"/>
        <v>TRI Champs 17+ Boys</v>
      </c>
      <c r="M59" s="2" t="str">
        <f t="shared" si="30"/>
        <v>DMT Champs 15+ Boys</v>
      </c>
      <c r="N59" t="str">
        <f t="shared" si="31"/>
        <v>TRI Champs Disability - Cat 1 15+ Boys</v>
      </c>
      <c r="O59" t="str">
        <f t="shared" si="9"/>
        <v>TRI Champs Disability - Cat 2 8-14 Boys</v>
      </c>
      <c r="P59" t="str">
        <f t="shared" si="32"/>
        <v>DMT Champs Disability - Cat 1 15+ Boys</v>
      </c>
      <c r="Q59" t="str">
        <f t="shared" si="11"/>
        <v>DMT Champs Disability - Cat 2 8-14 Boys</v>
      </c>
      <c r="R59" t="str">
        <f t="shared" si="12"/>
        <v>TRI Champs Mens</v>
      </c>
      <c r="S59" t="str">
        <f t="shared" si="13"/>
        <v>DMT Champs Mens</v>
      </c>
      <c r="T59" s="2" t="str">
        <f t="shared" si="37"/>
        <v>TRS Games 17+</v>
      </c>
      <c r="U59" s="2" t="str">
        <f t="shared" si="37"/>
        <v>TRS Intermediate 17+</v>
      </c>
      <c r="V59" t="str">
        <f t="shared" si="15"/>
        <v>TRS Champs Mens</v>
      </c>
    </row>
    <row r="60" spans="4:22">
      <c r="D60">
        <f t="shared" si="1"/>
        <v>58</v>
      </c>
      <c r="E60" t="s">
        <v>55</v>
      </c>
      <c r="F60" t="str">
        <f t="shared" si="0"/>
        <v>58M</v>
      </c>
      <c r="G60" s="2" t="str">
        <f t="shared" si="34"/>
        <v>TRI Games 17+ Boys</v>
      </c>
      <c r="H60" s="2" t="str">
        <f t="shared" si="25"/>
        <v>DMT Games 15+ Boys</v>
      </c>
      <c r="I60" t="str">
        <f t="shared" si="26"/>
        <v>TRI Games Disability 15+ Boys</v>
      </c>
      <c r="J60" s="2" t="str">
        <f t="shared" si="35"/>
        <v>TRI Intermediate 17+ Boys</v>
      </c>
      <c r="K60" t="str">
        <f t="shared" si="28"/>
        <v>TRI Intermediate Disability 15+ Boys</v>
      </c>
      <c r="L60" s="2" t="str">
        <f t="shared" si="36"/>
        <v>TRI Champs 17+ Boys</v>
      </c>
      <c r="M60" s="2" t="str">
        <f t="shared" si="30"/>
        <v>DMT Champs 15+ Boys</v>
      </c>
      <c r="N60" t="str">
        <f t="shared" si="31"/>
        <v>TRI Champs Disability - Cat 1 15+ Boys</v>
      </c>
      <c r="O60" t="str">
        <f t="shared" si="9"/>
        <v>TRI Champs Disability - Cat 2 8-14 Boys</v>
      </c>
      <c r="P60" t="str">
        <f t="shared" si="32"/>
        <v>DMT Champs Disability - Cat 1 15+ Boys</v>
      </c>
      <c r="Q60" t="str">
        <f t="shared" si="11"/>
        <v>DMT Champs Disability - Cat 2 8-14 Boys</v>
      </c>
      <c r="R60" t="str">
        <f t="shared" si="12"/>
        <v>TRI Champs Mens</v>
      </c>
      <c r="S60" t="str">
        <f t="shared" si="13"/>
        <v>DMT Champs Mens</v>
      </c>
      <c r="T60" s="2" t="str">
        <f t="shared" si="37"/>
        <v>TRS Games 17+</v>
      </c>
      <c r="U60" s="2" t="str">
        <f t="shared" si="37"/>
        <v>TRS Intermediate 17+</v>
      </c>
      <c r="V60" t="str">
        <f t="shared" si="15"/>
        <v>TRS Champs Mens</v>
      </c>
    </row>
    <row r="61" spans="4:22">
      <c r="D61">
        <f t="shared" si="1"/>
        <v>59</v>
      </c>
      <c r="E61" t="s">
        <v>55</v>
      </c>
      <c r="F61" t="str">
        <f t="shared" si="0"/>
        <v>59M</v>
      </c>
      <c r="G61" s="2" t="str">
        <f t="shared" si="34"/>
        <v>TRI Games 17+ Boys</v>
      </c>
      <c r="H61" s="2" t="str">
        <f t="shared" si="25"/>
        <v>DMT Games 15+ Boys</v>
      </c>
      <c r="I61" t="str">
        <f t="shared" si="26"/>
        <v>TRI Games Disability 15+ Boys</v>
      </c>
      <c r="J61" s="2" t="str">
        <f t="shared" si="35"/>
        <v>TRI Intermediate 17+ Boys</v>
      </c>
      <c r="K61" t="str">
        <f t="shared" si="28"/>
        <v>TRI Intermediate Disability 15+ Boys</v>
      </c>
      <c r="L61" s="2" t="str">
        <f t="shared" si="36"/>
        <v>TRI Champs 17+ Boys</v>
      </c>
      <c r="M61" s="2" t="str">
        <f t="shared" si="30"/>
        <v>DMT Champs 15+ Boys</v>
      </c>
      <c r="N61" t="str">
        <f t="shared" si="31"/>
        <v>TRI Champs Disability - Cat 1 15+ Boys</v>
      </c>
      <c r="O61" t="str">
        <f t="shared" si="9"/>
        <v>TRI Champs Disability - Cat 2 8-14 Boys</v>
      </c>
      <c r="P61" t="str">
        <f t="shared" si="32"/>
        <v>DMT Champs Disability - Cat 1 15+ Boys</v>
      </c>
      <c r="Q61" t="str">
        <f t="shared" si="11"/>
        <v>DMT Champs Disability - Cat 2 8-14 Boys</v>
      </c>
      <c r="R61" t="str">
        <f t="shared" si="12"/>
        <v>TRI Champs Mens</v>
      </c>
      <c r="S61" t="str">
        <f t="shared" si="13"/>
        <v>DMT Champs Mens</v>
      </c>
      <c r="T61" s="2" t="str">
        <f t="shared" si="37"/>
        <v>TRS Games 17+</v>
      </c>
      <c r="U61" s="2" t="str">
        <f t="shared" si="37"/>
        <v>TRS Intermediate 17+</v>
      </c>
      <c r="V61" t="str">
        <f t="shared" si="15"/>
        <v>TRS Champs Mens</v>
      </c>
    </row>
    <row r="62" spans="4:22">
      <c r="D62">
        <f t="shared" si="1"/>
        <v>60</v>
      </c>
      <c r="E62" t="s">
        <v>55</v>
      </c>
      <c r="F62" t="str">
        <f t="shared" si="0"/>
        <v>60M</v>
      </c>
      <c r="G62" s="2" t="str">
        <f t="shared" si="34"/>
        <v>TRI Games 17+ Boys</v>
      </c>
      <c r="H62" s="2" t="str">
        <f t="shared" si="25"/>
        <v>DMT Games 15+ Boys</v>
      </c>
      <c r="I62" t="str">
        <f t="shared" si="26"/>
        <v>TRI Games Disability 15+ Boys</v>
      </c>
      <c r="J62" s="2" t="str">
        <f t="shared" si="35"/>
        <v>TRI Intermediate 17+ Boys</v>
      </c>
      <c r="K62" t="str">
        <f t="shared" si="28"/>
        <v>TRI Intermediate Disability 15+ Boys</v>
      </c>
      <c r="L62" s="2" t="str">
        <f t="shared" si="36"/>
        <v>TRI Champs 17+ Boys</v>
      </c>
      <c r="M62" s="2" t="str">
        <f t="shared" si="30"/>
        <v>DMT Champs 15+ Boys</v>
      </c>
      <c r="N62" t="str">
        <f t="shared" si="31"/>
        <v>TRI Champs Disability - Cat 1 15+ Boys</v>
      </c>
      <c r="O62" t="str">
        <f t="shared" si="9"/>
        <v>TRI Champs Disability - Cat 2 8-14 Boys</v>
      </c>
      <c r="P62" t="str">
        <f t="shared" si="32"/>
        <v>DMT Champs Disability - Cat 1 15+ Boys</v>
      </c>
      <c r="Q62" t="str">
        <f t="shared" si="11"/>
        <v>DMT Champs Disability - Cat 2 8-14 Boys</v>
      </c>
      <c r="R62" t="str">
        <f t="shared" si="12"/>
        <v>TRI Champs Mens</v>
      </c>
      <c r="S62" t="str">
        <f t="shared" si="13"/>
        <v>DMT Champs Mens</v>
      </c>
      <c r="T62" s="2" t="str">
        <f t="shared" si="37"/>
        <v>TRS Games 17+</v>
      </c>
      <c r="U62" s="2" t="str">
        <f t="shared" si="37"/>
        <v>TRS Intermediate 17+</v>
      </c>
      <c r="V62" t="str">
        <f t="shared" si="15"/>
        <v>TRS Champs Mens</v>
      </c>
    </row>
    <row r="63" spans="4:22">
      <c r="D63">
        <f t="shared" si="1"/>
        <v>61</v>
      </c>
      <c r="E63" t="s">
        <v>55</v>
      </c>
      <c r="F63" t="str">
        <f t="shared" si="0"/>
        <v>61M</v>
      </c>
      <c r="G63" s="2" t="str">
        <f t="shared" si="34"/>
        <v>TRI Games 17+ Boys</v>
      </c>
      <c r="H63" s="2" t="str">
        <f t="shared" si="25"/>
        <v>DMT Games 15+ Boys</v>
      </c>
      <c r="I63" t="str">
        <f t="shared" si="26"/>
        <v>TRI Games Disability 15+ Boys</v>
      </c>
      <c r="J63" s="2" t="str">
        <f t="shared" si="35"/>
        <v>TRI Intermediate 17+ Boys</v>
      </c>
      <c r="K63" t="str">
        <f t="shared" si="28"/>
        <v>TRI Intermediate Disability 15+ Boys</v>
      </c>
      <c r="L63" s="2" t="str">
        <f t="shared" si="36"/>
        <v>TRI Champs 17+ Boys</v>
      </c>
      <c r="M63" s="2" t="str">
        <f t="shared" si="30"/>
        <v>DMT Champs 15+ Boys</v>
      </c>
      <c r="N63" t="str">
        <f t="shared" si="31"/>
        <v>TRI Champs Disability - Cat 1 15+ Boys</v>
      </c>
      <c r="O63" t="str">
        <f t="shared" si="9"/>
        <v>TRI Champs Disability - Cat 2 8-14 Boys</v>
      </c>
      <c r="P63" t="str">
        <f t="shared" si="32"/>
        <v>DMT Champs Disability - Cat 1 15+ Boys</v>
      </c>
      <c r="Q63" t="str">
        <f t="shared" si="11"/>
        <v>DMT Champs Disability - Cat 2 8-14 Boys</v>
      </c>
      <c r="R63" t="str">
        <f t="shared" si="12"/>
        <v>TRI Champs Mens</v>
      </c>
      <c r="S63" t="str">
        <f t="shared" si="13"/>
        <v>DMT Champs Mens</v>
      </c>
      <c r="T63" s="2" t="str">
        <f t="shared" si="37"/>
        <v>TRS Games 17+</v>
      </c>
      <c r="U63" s="2" t="str">
        <f t="shared" si="37"/>
        <v>TRS Intermediate 17+</v>
      </c>
      <c r="V63" t="str">
        <f t="shared" si="15"/>
        <v>TRS Champs Mens</v>
      </c>
    </row>
    <row r="64" spans="4:22">
      <c r="D64">
        <f t="shared" si="1"/>
        <v>62</v>
      </c>
      <c r="E64" t="s">
        <v>55</v>
      </c>
      <c r="F64" t="str">
        <f t="shared" si="0"/>
        <v>62M</v>
      </c>
      <c r="G64" s="2" t="str">
        <f t="shared" si="34"/>
        <v>TRI Games 17+ Boys</v>
      </c>
      <c r="H64" s="2" t="str">
        <f t="shared" si="25"/>
        <v>DMT Games 15+ Boys</v>
      </c>
      <c r="I64" t="str">
        <f t="shared" si="26"/>
        <v>TRI Games Disability 15+ Boys</v>
      </c>
      <c r="J64" s="2" t="str">
        <f t="shared" si="35"/>
        <v>TRI Intermediate 17+ Boys</v>
      </c>
      <c r="K64" t="str">
        <f t="shared" si="28"/>
        <v>TRI Intermediate Disability 15+ Boys</v>
      </c>
      <c r="L64" s="2" t="str">
        <f t="shared" si="36"/>
        <v>TRI Champs 17+ Boys</v>
      </c>
      <c r="M64" s="2" t="str">
        <f t="shared" si="30"/>
        <v>DMT Champs 15+ Boys</v>
      </c>
      <c r="N64" t="str">
        <f t="shared" si="31"/>
        <v>TRI Champs Disability - Cat 1 15+ Boys</v>
      </c>
      <c r="O64" t="str">
        <f t="shared" si="9"/>
        <v>TRI Champs Disability - Cat 2 8-14 Boys</v>
      </c>
      <c r="P64" t="str">
        <f t="shared" si="32"/>
        <v>DMT Champs Disability - Cat 1 15+ Boys</v>
      </c>
      <c r="Q64" t="str">
        <f t="shared" si="11"/>
        <v>DMT Champs Disability - Cat 2 8-14 Boys</v>
      </c>
      <c r="R64" t="str">
        <f t="shared" si="12"/>
        <v>TRI Champs Mens</v>
      </c>
      <c r="S64" t="str">
        <f t="shared" si="13"/>
        <v>DMT Champs Mens</v>
      </c>
      <c r="T64" s="2" t="str">
        <f t="shared" si="37"/>
        <v>TRS Games 17+</v>
      </c>
      <c r="U64" s="2" t="str">
        <f t="shared" si="37"/>
        <v>TRS Intermediate 17+</v>
      </c>
      <c r="V64" t="str">
        <f t="shared" si="15"/>
        <v>TRS Champs Mens</v>
      </c>
    </row>
    <row r="65" spans="4:22">
      <c r="D65">
        <f t="shared" si="1"/>
        <v>63</v>
      </c>
      <c r="E65" t="s">
        <v>55</v>
      </c>
      <c r="F65" t="str">
        <f t="shared" si="0"/>
        <v>63M</v>
      </c>
      <c r="G65" s="2" t="str">
        <f t="shared" si="34"/>
        <v>TRI Games 17+ Boys</v>
      </c>
      <c r="H65" s="2" t="str">
        <f t="shared" si="25"/>
        <v>DMT Games 15+ Boys</v>
      </c>
      <c r="I65" t="str">
        <f t="shared" si="26"/>
        <v>TRI Games Disability 15+ Boys</v>
      </c>
      <c r="J65" s="2" t="str">
        <f t="shared" si="35"/>
        <v>TRI Intermediate 17+ Boys</v>
      </c>
      <c r="K65" t="str">
        <f t="shared" si="28"/>
        <v>TRI Intermediate Disability 15+ Boys</v>
      </c>
      <c r="L65" s="2" t="str">
        <f t="shared" si="36"/>
        <v>TRI Champs 17+ Boys</v>
      </c>
      <c r="M65" s="2" t="str">
        <f t="shared" si="30"/>
        <v>DMT Champs 15+ Boys</v>
      </c>
      <c r="N65" t="str">
        <f t="shared" si="31"/>
        <v>TRI Champs Disability - Cat 1 15+ Boys</v>
      </c>
      <c r="O65" t="str">
        <f t="shared" si="9"/>
        <v>TRI Champs Disability - Cat 2 8-14 Boys</v>
      </c>
      <c r="P65" t="str">
        <f t="shared" si="32"/>
        <v>DMT Champs Disability - Cat 1 15+ Boys</v>
      </c>
      <c r="Q65" t="str">
        <f t="shared" si="11"/>
        <v>DMT Champs Disability - Cat 2 8-14 Boys</v>
      </c>
      <c r="R65" t="str">
        <f t="shared" si="12"/>
        <v>TRI Champs Mens</v>
      </c>
      <c r="S65" t="str">
        <f t="shared" si="13"/>
        <v>DMT Champs Mens</v>
      </c>
      <c r="T65" s="2" t="str">
        <f t="shared" si="37"/>
        <v>TRS Games 17+</v>
      </c>
      <c r="U65" s="2" t="str">
        <f t="shared" si="37"/>
        <v>TRS Intermediate 17+</v>
      </c>
      <c r="V65" t="str">
        <f t="shared" si="15"/>
        <v>TRS Champs Mens</v>
      </c>
    </row>
    <row r="66" spans="4:22">
      <c r="D66">
        <f t="shared" si="1"/>
        <v>64</v>
      </c>
      <c r="E66" t="s">
        <v>55</v>
      </c>
      <c r="F66" t="str">
        <f t="shared" si="0"/>
        <v>64M</v>
      </c>
      <c r="G66" s="2" t="str">
        <f t="shared" si="34"/>
        <v>TRI Games 17+ Boys</v>
      </c>
      <c r="H66" s="2" t="str">
        <f t="shared" si="25"/>
        <v>DMT Games 15+ Boys</v>
      </c>
      <c r="I66" t="str">
        <f t="shared" si="26"/>
        <v>TRI Games Disability 15+ Boys</v>
      </c>
      <c r="J66" s="2" t="str">
        <f t="shared" si="35"/>
        <v>TRI Intermediate 17+ Boys</v>
      </c>
      <c r="K66" t="str">
        <f t="shared" si="28"/>
        <v>TRI Intermediate Disability 15+ Boys</v>
      </c>
      <c r="L66" s="2" t="str">
        <f t="shared" si="36"/>
        <v>TRI Champs 17+ Boys</v>
      </c>
      <c r="M66" s="2" t="str">
        <f t="shared" si="30"/>
        <v>DMT Champs 15+ Boys</v>
      </c>
      <c r="N66" t="str">
        <f t="shared" si="31"/>
        <v>TRI Champs Disability - Cat 1 15+ Boys</v>
      </c>
      <c r="O66" t="str">
        <f t="shared" si="9"/>
        <v>TRI Champs Disability - Cat 2 8-14 Boys</v>
      </c>
      <c r="P66" t="str">
        <f t="shared" si="32"/>
        <v>DMT Champs Disability - Cat 1 15+ Boys</v>
      </c>
      <c r="Q66" t="str">
        <f t="shared" si="11"/>
        <v>DMT Champs Disability - Cat 2 8-14 Boys</v>
      </c>
      <c r="R66" t="str">
        <f t="shared" si="12"/>
        <v>TRI Champs Mens</v>
      </c>
      <c r="S66" t="str">
        <f t="shared" si="13"/>
        <v>DMT Champs Mens</v>
      </c>
      <c r="T66" s="2" t="str">
        <f t="shared" si="37"/>
        <v>TRS Games 17+</v>
      </c>
      <c r="U66" s="2" t="str">
        <f t="shared" si="37"/>
        <v>TRS Intermediate 17+</v>
      </c>
      <c r="V66" t="str">
        <f t="shared" si="15"/>
        <v>TRS Champs Mens</v>
      </c>
    </row>
    <row r="67" spans="4:22">
      <c r="D67">
        <f t="shared" si="1"/>
        <v>65</v>
      </c>
      <c r="E67" t="s">
        <v>55</v>
      </c>
      <c r="F67" t="str">
        <f t="shared" ref="F67:F130" si="38">D67&amp;E67</f>
        <v>65M</v>
      </c>
      <c r="G67" s="2" t="str">
        <f t="shared" si="34"/>
        <v>TRI Games 17+ Boys</v>
      </c>
      <c r="H67" s="2" t="str">
        <f t="shared" si="25"/>
        <v>DMT Games 15+ Boys</v>
      </c>
      <c r="I67" t="str">
        <f t="shared" si="26"/>
        <v>TRI Games Disability 15+ Boys</v>
      </c>
      <c r="J67" s="2" t="str">
        <f t="shared" si="35"/>
        <v>TRI Intermediate 17+ Boys</v>
      </c>
      <c r="K67" t="str">
        <f t="shared" si="28"/>
        <v>TRI Intermediate Disability 15+ Boys</v>
      </c>
      <c r="L67" s="2" t="str">
        <f t="shared" si="36"/>
        <v>TRI Champs 17+ Boys</v>
      </c>
      <c r="M67" s="2" t="str">
        <f t="shared" si="30"/>
        <v>DMT Champs 15+ Boys</v>
      </c>
      <c r="N67" t="str">
        <f t="shared" si="31"/>
        <v>TRI Champs Disability - Cat 1 15+ Boys</v>
      </c>
      <c r="O67" t="str">
        <f t="shared" si="9"/>
        <v>TRI Champs Disability - Cat 2 8-14 Boys</v>
      </c>
      <c r="P67" t="str">
        <f t="shared" si="32"/>
        <v>DMT Champs Disability - Cat 1 15+ Boys</v>
      </c>
      <c r="Q67" t="str">
        <f t="shared" si="11"/>
        <v>DMT Champs Disability - Cat 2 8-14 Boys</v>
      </c>
      <c r="R67" t="str">
        <f t="shared" si="12"/>
        <v>TRI Champs Mens</v>
      </c>
      <c r="S67" t="str">
        <f t="shared" si="13"/>
        <v>DMT Champs Mens</v>
      </c>
      <c r="T67" s="2" t="str">
        <f t="shared" si="37"/>
        <v>TRS Games 17+</v>
      </c>
      <c r="U67" s="2" t="str">
        <f t="shared" si="37"/>
        <v>TRS Intermediate 17+</v>
      </c>
      <c r="V67" t="str">
        <f t="shared" si="15"/>
        <v>TRS Champs Mens</v>
      </c>
    </row>
    <row r="68" spans="4:22">
      <c r="D68">
        <v>0</v>
      </c>
      <c r="E68" t="s">
        <v>56</v>
      </c>
      <c r="F68" t="str">
        <f t="shared" si="38"/>
        <v>0F</v>
      </c>
      <c r="G68" s="2"/>
      <c r="H68" s="2"/>
      <c r="M68" s="2"/>
      <c r="S68" s="2"/>
      <c r="T68" s="2"/>
      <c r="U68" s="2"/>
      <c r="V68" s="2"/>
    </row>
    <row r="69" spans="4:22">
      <c r="D69">
        <f t="shared" ref="D69:D131" si="39">D68+1</f>
        <v>1</v>
      </c>
      <c r="E69" t="s">
        <v>56</v>
      </c>
      <c r="F69" t="str">
        <f t="shared" si="38"/>
        <v>1F</v>
      </c>
      <c r="G69" s="2"/>
      <c r="H69" s="2"/>
      <c r="M69" s="2"/>
      <c r="S69" s="2"/>
      <c r="T69" s="2"/>
      <c r="U69" s="2"/>
      <c r="V69" s="2"/>
    </row>
    <row r="70" spans="4:22">
      <c r="D70">
        <f t="shared" si="39"/>
        <v>2</v>
      </c>
      <c r="E70" t="s">
        <v>56</v>
      </c>
      <c r="F70" t="str">
        <f t="shared" si="38"/>
        <v>2F</v>
      </c>
      <c r="G70" s="2"/>
      <c r="H70" s="2"/>
      <c r="M70" s="2"/>
      <c r="S70" s="2"/>
      <c r="T70" s="2"/>
      <c r="U70" s="2"/>
      <c r="V70" s="2"/>
    </row>
    <row r="71" spans="4:22">
      <c r="D71">
        <f t="shared" si="39"/>
        <v>3</v>
      </c>
      <c r="E71" t="s">
        <v>56</v>
      </c>
      <c r="F71" t="str">
        <f t="shared" si="38"/>
        <v>3F</v>
      </c>
      <c r="G71" s="2"/>
      <c r="H71" s="2"/>
      <c r="M71" s="2"/>
      <c r="S71" s="2"/>
      <c r="T71" s="2"/>
      <c r="U71" s="2"/>
      <c r="V71" s="2"/>
    </row>
    <row r="72" spans="4:22">
      <c r="D72">
        <f t="shared" si="39"/>
        <v>4</v>
      </c>
      <c r="E72" t="s">
        <v>56</v>
      </c>
      <c r="F72" t="str">
        <f t="shared" si="38"/>
        <v>4F</v>
      </c>
      <c r="G72" s="2"/>
      <c r="H72" s="2"/>
      <c r="M72" s="2"/>
      <c r="S72" s="2"/>
      <c r="T72" s="2"/>
      <c r="U72" s="2"/>
      <c r="V72" s="2"/>
    </row>
    <row r="73" spans="4:22">
      <c r="D73">
        <f t="shared" si="39"/>
        <v>5</v>
      </c>
      <c r="E73" t="s">
        <v>56</v>
      </c>
      <c r="F73" t="str">
        <f t="shared" si="38"/>
        <v>5F</v>
      </c>
      <c r="G73" s="2"/>
      <c r="H73" s="2"/>
      <c r="M73" s="2"/>
      <c r="S73" s="2"/>
      <c r="T73" s="2"/>
      <c r="U73" s="2"/>
      <c r="V73" s="2"/>
    </row>
    <row r="74" spans="4:22">
      <c r="D74">
        <f t="shared" si="39"/>
        <v>6</v>
      </c>
      <c r="E74" t="s">
        <v>56</v>
      </c>
      <c r="F74" t="str">
        <f t="shared" si="38"/>
        <v>6F</v>
      </c>
      <c r="G74" s="2" t="s">
        <v>332</v>
      </c>
      <c r="H74" s="2" t="s">
        <v>336</v>
      </c>
      <c r="I74" s="2"/>
      <c r="M74" s="2"/>
      <c r="T74" s="2" t="s">
        <v>340</v>
      </c>
      <c r="U74" s="2" t="s">
        <v>340</v>
      </c>
      <c r="V74" s="2"/>
    </row>
    <row r="75" spans="4:22">
      <c r="D75">
        <f t="shared" si="39"/>
        <v>7</v>
      </c>
      <c r="E75" t="s">
        <v>56</v>
      </c>
      <c r="F75" t="str">
        <f t="shared" si="38"/>
        <v>7F</v>
      </c>
      <c r="G75" s="2" t="s">
        <v>332</v>
      </c>
      <c r="H75" s="2" t="s">
        <v>336</v>
      </c>
      <c r="J75" s="2"/>
      <c r="M75" s="2"/>
      <c r="T75" s="2" t="s">
        <v>340</v>
      </c>
      <c r="U75" s="2" t="s">
        <v>340</v>
      </c>
      <c r="V75" s="2"/>
    </row>
    <row r="76" spans="4:22">
      <c r="D76">
        <f t="shared" si="39"/>
        <v>8</v>
      </c>
      <c r="E76" t="s">
        <v>56</v>
      </c>
      <c r="F76" t="str">
        <f t="shared" si="38"/>
        <v>8F</v>
      </c>
      <c r="G76" s="2" t="str">
        <f>G$1 &amp; " 8-10 " &amp; IF(E76="M","Boys","Girls")</f>
        <v>TRI Games 8-10 Girls</v>
      </c>
      <c r="H76" s="2" t="str">
        <f>H$1 &amp; " 8-10 " &amp; IF($E76="M","Boys","Girls")</f>
        <v>DMT Games 8-10 Girls</v>
      </c>
      <c r="I76" t="str">
        <f>$I$1&amp; "8-14 "&amp;IF($E76="M","Boys","Girls")</f>
        <v>TRI Games Disability 8-14 Girls</v>
      </c>
      <c r="J76" s="2" t="str">
        <f>J$1 &amp; " 8-10 " &amp; IF($E76="M","Boys","Girls")</f>
        <v>TRI Intermediate 8-10 Girls</v>
      </c>
      <c r="K76" t="str">
        <f>$K$1&amp; "8-14 "&amp;IF($E76="M","Boys","Girls")</f>
        <v>TRI Intermediate Disability 8-14 Girls</v>
      </c>
      <c r="L76" s="2" t="str">
        <f>L$1 &amp; " 8-10 "  &amp; IF($E76="M","Boys","Girls")</f>
        <v>TRI Champs 8-10 Girls</v>
      </c>
      <c r="M76" s="2" t="str">
        <f>M$1 &amp; " 8-10 "  &amp; IF($E76="M","Boys","Girls")</f>
        <v>DMT Champs 8-10 Girls</v>
      </c>
      <c r="N76" t="str">
        <f>$N$1&amp; "8-14 " &amp;IF($E76="M","Boys","Girls")</f>
        <v>TRI Champs Disability - Cat 1 8-14 Girls</v>
      </c>
      <c r="O76" t="str">
        <f>$O$1&amp; "8-14 " &amp;IF($E76="M","Boys","Girls")</f>
        <v>TRI Champs Disability - Cat 2 8-14 Girls</v>
      </c>
      <c r="P76" t="str">
        <f>$P$1&amp; "8-14 " &amp;IF($E76="M","Boys","Girls")</f>
        <v>DMT Champs Disability - Cat 1 8-14 Girls</v>
      </c>
      <c r="Q76" t="str">
        <f>$Q$1&amp; "8-14 " &amp;IF($E76="M","Boys","Girls")</f>
        <v>DMT Champs Disability - Cat 2 8-14 Girls</v>
      </c>
      <c r="R76" t="str">
        <f>$R$1&amp; IF($E76="M","Mens","Ladies")</f>
        <v>TRI Champs Ladies</v>
      </c>
      <c r="S76" t="str">
        <f>$S$1&amp; IF($E76="M","Mens","Ladies")</f>
        <v>DMT Champs Ladies</v>
      </c>
      <c r="T76" s="2" t="str">
        <f>T$1 &amp; " 8-10"</f>
        <v>TRS Games 8-10</v>
      </c>
      <c r="U76" s="2" t="str">
        <f>U$1 &amp; " 8-10"</f>
        <v>TRS Intermediate 8-10</v>
      </c>
      <c r="V76" t="str">
        <f>$V$1&amp; IF($E76="M","Mens","Ladies")</f>
        <v>TRS Champs Ladies</v>
      </c>
    </row>
    <row r="77" spans="4:22">
      <c r="D77">
        <f t="shared" si="39"/>
        <v>9</v>
      </c>
      <c r="E77" t="s">
        <v>56</v>
      </c>
      <c r="F77" t="str">
        <f t="shared" si="38"/>
        <v>9F</v>
      </c>
      <c r="G77" s="2" t="str">
        <f t="shared" ref="G77:G78" si="40">G$1 &amp; " 8-10 " &amp; IF(E77="M","Boys","Girls")</f>
        <v>TRI Games 8-10 Girls</v>
      </c>
      <c r="H77" s="2" t="str">
        <f t="shared" ref="H77:H78" si="41">H$1 &amp; " 8-10 " &amp; IF($E77="M","Boys","Girls")</f>
        <v>DMT Games 8-10 Girls</v>
      </c>
      <c r="I77" t="str">
        <f t="shared" ref="I77:I82" si="42">$I$1&amp; "8-14 "&amp;IF($E77="M","Boys","Girls")</f>
        <v>TRI Games Disability 8-14 Girls</v>
      </c>
      <c r="J77" s="2" t="str">
        <f t="shared" ref="J77:J78" si="43">J$1 &amp; " 8-10 " &amp; IF($E77="M","Boys","Girls")</f>
        <v>TRI Intermediate 8-10 Girls</v>
      </c>
      <c r="K77" t="str">
        <f t="shared" ref="K77:K82" si="44">$K$1&amp; "8-14 "&amp;IF($E77="M","Boys","Girls")</f>
        <v>TRI Intermediate Disability 8-14 Girls</v>
      </c>
      <c r="L77" s="2" t="str">
        <f t="shared" ref="L77:L78" si="45">L$1 &amp; " 8-10 "  &amp; IF($E77="M","Boys","Girls")</f>
        <v>TRI Champs 8-10 Girls</v>
      </c>
      <c r="M77" s="2" t="str">
        <f>M$1 &amp; " 8-10 "  &amp; IF($E77="M","Boys","Girls")</f>
        <v>DMT Champs 8-10 Girls</v>
      </c>
      <c r="N77" t="str">
        <f t="shared" ref="N77:N82" si="46">$N$1&amp; "8-14 " &amp;IF($E77="M","Boys","Girls")</f>
        <v>TRI Champs Disability - Cat 1 8-14 Girls</v>
      </c>
      <c r="O77" t="str">
        <f t="shared" ref="O77:O133" si="47">$O$1&amp; "8-14 " &amp;IF($E77="M","Boys","Girls")</f>
        <v>TRI Champs Disability - Cat 2 8-14 Girls</v>
      </c>
      <c r="P77" t="str">
        <f t="shared" ref="P77:P82" si="48">$P$1&amp; "8-14 " &amp;IF($E77="M","Boys","Girls")</f>
        <v>DMT Champs Disability - Cat 1 8-14 Girls</v>
      </c>
      <c r="Q77" t="str">
        <f t="shared" ref="Q77:Q133" si="49">$Q$1&amp; "8-14 " &amp;IF($E77="M","Boys","Girls")</f>
        <v>DMT Champs Disability - Cat 2 8-14 Girls</v>
      </c>
      <c r="R77" t="str">
        <f t="shared" ref="R77:R133" si="50">$R$1&amp; IF($E77="M","Mens","Ladies")</f>
        <v>TRI Champs Ladies</v>
      </c>
      <c r="S77" t="str">
        <f t="shared" ref="S77:S133" si="51">$S$1&amp; IF($E77="M","Mens","Ladies")</f>
        <v>DMT Champs Ladies</v>
      </c>
      <c r="T77" s="2" t="str">
        <f t="shared" ref="T77:U78" si="52">T$1 &amp; " 8-10"</f>
        <v>TRS Games 8-10</v>
      </c>
      <c r="U77" s="2" t="str">
        <f t="shared" si="52"/>
        <v>TRS Intermediate 8-10</v>
      </c>
      <c r="V77" t="str">
        <f t="shared" ref="V77:V133" si="53">$V$1&amp; IF($E77="M","Mens","Ladies")</f>
        <v>TRS Champs Ladies</v>
      </c>
    </row>
    <row r="78" spans="4:22">
      <c r="D78">
        <f t="shared" si="39"/>
        <v>10</v>
      </c>
      <c r="E78" t="s">
        <v>56</v>
      </c>
      <c r="F78" t="str">
        <f t="shared" si="38"/>
        <v>10F</v>
      </c>
      <c r="G78" s="2" t="str">
        <f t="shared" si="40"/>
        <v>TRI Games 8-10 Girls</v>
      </c>
      <c r="H78" s="2" t="str">
        <f t="shared" si="41"/>
        <v>DMT Games 8-10 Girls</v>
      </c>
      <c r="I78" t="str">
        <f t="shared" si="42"/>
        <v>TRI Games Disability 8-14 Girls</v>
      </c>
      <c r="J78" s="2" t="str">
        <f t="shared" si="43"/>
        <v>TRI Intermediate 8-10 Girls</v>
      </c>
      <c r="K78" t="str">
        <f t="shared" si="44"/>
        <v>TRI Intermediate Disability 8-14 Girls</v>
      </c>
      <c r="L78" s="2" t="str">
        <f t="shared" si="45"/>
        <v>TRI Champs 8-10 Girls</v>
      </c>
      <c r="M78" s="2" t="str">
        <f>M$1 &amp; " 8-10 "  &amp; IF($E78="M","Boys","Girls")</f>
        <v>DMT Champs 8-10 Girls</v>
      </c>
      <c r="N78" t="str">
        <f t="shared" si="46"/>
        <v>TRI Champs Disability - Cat 1 8-14 Girls</v>
      </c>
      <c r="O78" t="str">
        <f t="shared" si="47"/>
        <v>TRI Champs Disability - Cat 2 8-14 Girls</v>
      </c>
      <c r="P78" t="str">
        <f t="shared" si="48"/>
        <v>DMT Champs Disability - Cat 1 8-14 Girls</v>
      </c>
      <c r="Q78" t="str">
        <f t="shared" si="49"/>
        <v>DMT Champs Disability - Cat 2 8-14 Girls</v>
      </c>
      <c r="R78" t="str">
        <f t="shared" si="50"/>
        <v>TRI Champs Ladies</v>
      </c>
      <c r="S78" t="str">
        <f t="shared" si="51"/>
        <v>DMT Champs Ladies</v>
      </c>
      <c r="T78" s="2" t="str">
        <f t="shared" si="52"/>
        <v>TRS Games 8-10</v>
      </c>
      <c r="U78" s="2" t="str">
        <f t="shared" si="52"/>
        <v>TRS Intermediate 8-10</v>
      </c>
      <c r="V78" t="str">
        <f t="shared" si="53"/>
        <v>TRS Champs Ladies</v>
      </c>
    </row>
    <row r="79" spans="4:22">
      <c r="D79">
        <f t="shared" si="39"/>
        <v>11</v>
      </c>
      <c r="E79" t="s">
        <v>56</v>
      </c>
      <c r="F79" t="str">
        <f t="shared" si="38"/>
        <v>11F</v>
      </c>
      <c r="G79" s="2" t="str">
        <f>G$1 &amp; " 11-12 " &amp; IF(E79="M","Boys","Girls")</f>
        <v>TRI Games 11-12 Girls</v>
      </c>
      <c r="H79" s="2" t="str">
        <f>H$1 &amp; " 11-12 " &amp; IF($E79="M","Boys","Girls")</f>
        <v>DMT Games 11-12 Girls</v>
      </c>
      <c r="I79" t="str">
        <f t="shared" si="42"/>
        <v>TRI Games Disability 8-14 Girls</v>
      </c>
      <c r="J79" s="2" t="str">
        <f t="shared" ref="J79:J80" si="54">J$1 &amp; " 11-12 " &amp; IF($E79="M","Boys","Girls")</f>
        <v>TRI Intermediate 11-12 Girls</v>
      </c>
      <c r="K79" t="str">
        <f t="shared" si="44"/>
        <v>TRI Intermediate Disability 8-14 Girls</v>
      </c>
      <c r="L79" s="2" t="str">
        <f>L$1 &amp; " 11-12 "  &amp; IF($E79="M","Boys","Girls")</f>
        <v>TRI Champs 11-12 Girls</v>
      </c>
      <c r="M79" s="2" t="str">
        <f>M$1 &amp; " 11-12 "  &amp; IF($E79="M","Boys","Girls")</f>
        <v>DMT Champs 11-12 Girls</v>
      </c>
      <c r="N79" t="str">
        <f t="shared" si="46"/>
        <v>TRI Champs Disability - Cat 1 8-14 Girls</v>
      </c>
      <c r="O79" t="str">
        <f t="shared" si="47"/>
        <v>TRI Champs Disability - Cat 2 8-14 Girls</v>
      </c>
      <c r="P79" t="str">
        <f t="shared" si="48"/>
        <v>DMT Champs Disability - Cat 1 8-14 Girls</v>
      </c>
      <c r="Q79" t="str">
        <f t="shared" si="49"/>
        <v>DMT Champs Disability - Cat 2 8-14 Girls</v>
      </c>
      <c r="R79" t="str">
        <f t="shared" si="50"/>
        <v>TRI Champs Ladies</v>
      </c>
      <c r="S79" t="str">
        <f t="shared" si="51"/>
        <v>DMT Champs Ladies</v>
      </c>
      <c r="T79" s="2" t="str">
        <f>T$1 &amp; " 11-12"</f>
        <v>TRS Games 11-12</v>
      </c>
      <c r="U79" s="2" t="str">
        <f>U$1 &amp; " 11-12"</f>
        <v>TRS Intermediate 11-12</v>
      </c>
      <c r="V79" t="str">
        <f t="shared" si="53"/>
        <v>TRS Champs Ladies</v>
      </c>
    </row>
    <row r="80" spans="4:22">
      <c r="D80">
        <f t="shared" si="39"/>
        <v>12</v>
      </c>
      <c r="E80" t="s">
        <v>56</v>
      </c>
      <c r="F80" t="str">
        <f t="shared" si="38"/>
        <v>12F</v>
      </c>
      <c r="G80" s="2" t="str">
        <f t="shared" ref="G80" si="55">G$1 &amp; " 11-12 " &amp; IF(E80="M","Boys","Girls")</f>
        <v>TRI Games 11-12 Girls</v>
      </c>
      <c r="H80" s="2" t="str">
        <f>H$1 &amp; " 11-12 " &amp; IF($E80="M","Boys","Girls")</f>
        <v>DMT Games 11-12 Girls</v>
      </c>
      <c r="I80" t="str">
        <f t="shared" si="42"/>
        <v>TRI Games Disability 8-14 Girls</v>
      </c>
      <c r="J80" s="2" t="str">
        <f t="shared" si="54"/>
        <v>TRI Intermediate 11-12 Girls</v>
      </c>
      <c r="K80" t="str">
        <f t="shared" si="44"/>
        <v>TRI Intermediate Disability 8-14 Girls</v>
      </c>
      <c r="L80" s="2" t="str">
        <f t="shared" ref="L80" si="56">L$1 &amp; " 11-12 "  &amp; IF($E80="M","Boys","Girls")</f>
        <v>TRI Champs 11-12 Girls</v>
      </c>
      <c r="M80" s="2" t="str">
        <f>M$1 &amp; " 11-12 "  &amp; IF($E80="M","Boys","Girls")</f>
        <v>DMT Champs 11-12 Girls</v>
      </c>
      <c r="N80" t="str">
        <f t="shared" si="46"/>
        <v>TRI Champs Disability - Cat 1 8-14 Girls</v>
      </c>
      <c r="O80" t="str">
        <f t="shared" si="47"/>
        <v>TRI Champs Disability - Cat 2 8-14 Girls</v>
      </c>
      <c r="P80" t="str">
        <f t="shared" si="48"/>
        <v>DMT Champs Disability - Cat 1 8-14 Girls</v>
      </c>
      <c r="Q80" t="str">
        <f t="shared" si="49"/>
        <v>DMT Champs Disability - Cat 2 8-14 Girls</v>
      </c>
      <c r="R80" t="str">
        <f t="shared" si="50"/>
        <v>TRI Champs Ladies</v>
      </c>
      <c r="S80" t="str">
        <f t="shared" si="51"/>
        <v>DMT Champs Ladies</v>
      </c>
      <c r="T80" s="2" t="str">
        <f t="shared" ref="T80:U80" si="57">T$1 &amp; " 11-12"</f>
        <v>TRS Games 11-12</v>
      </c>
      <c r="U80" s="2" t="str">
        <f t="shared" si="57"/>
        <v>TRS Intermediate 11-12</v>
      </c>
      <c r="V80" t="str">
        <f t="shared" si="53"/>
        <v>TRS Champs Ladies</v>
      </c>
    </row>
    <row r="81" spans="4:22">
      <c r="D81">
        <f t="shared" si="39"/>
        <v>13</v>
      </c>
      <c r="E81" t="s">
        <v>56</v>
      </c>
      <c r="F81" t="str">
        <f t="shared" si="38"/>
        <v>13F</v>
      </c>
      <c r="G81" s="2" t="str">
        <f>G$1 &amp; " 13-14 " &amp; IF(E81="M","Boys","Girls")</f>
        <v>TRI Games 13-14 Girls</v>
      </c>
      <c r="H81" s="2" t="str">
        <f>H$1 &amp; " 13-14 " &amp; IF($E81="M","Boys","Girls")</f>
        <v>DMT Games 13-14 Girls</v>
      </c>
      <c r="I81" t="str">
        <f t="shared" si="42"/>
        <v>TRI Games Disability 8-14 Girls</v>
      </c>
      <c r="J81" s="2" t="str">
        <f>J$1 &amp; " 13-14 " &amp; IF($E81="M","Boys","Girls")</f>
        <v>TRI Intermediate 13-14 Girls</v>
      </c>
      <c r="K81" t="str">
        <f t="shared" si="44"/>
        <v>TRI Intermediate Disability 8-14 Girls</v>
      </c>
      <c r="L81" s="2" t="str">
        <f>L$1 &amp; " 13-14 "  &amp; IF($E81="M","Boys","Girls")</f>
        <v>TRI Champs 13-14 Girls</v>
      </c>
      <c r="M81" s="2" t="str">
        <f>M$1 &amp; " 13-14 "  &amp; IF($E81="M","Boys","Girls")</f>
        <v>DMT Champs 13-14 Girls</v>
      </c>
      <c r="N81" t="str">
        <f t="shared" si="46"/>
        <v>TRI Champs Disability - Cat 1 8-14 Girls</v>
      </c>
      <c r="O81" t="str">
        <f t="shared" si="47"/>
        <v>TRI Champs Disability - Cat 2 8-14 Girls</v>
      </c>
      <c r="P81" t="str">
        <f t="shared" si="48"/>
        <v>DMT Champs Disability - Cat 1 8-14 Girls</v>
      </c>
      <c r="Q81" t="str">
        <f t="shared" si="49"/>
        <v>DMT Champs Disability - Cat 2 8-14 Girls</v>
      </c>
      <c r="R81" t="str">
        <f t="shared" si="50"/>
        <v>TRI Champs Ladies</v>
      </c>
      <c r="S81" t="str">
        <f t="shared" si="51"/>
        <v>DMT Champs Ladies</v>
      </c>
      <c r="T81" s="2" t="str">
        <f>T$1 &amp; " 13-14"</f>
        <v>TRS Games 13-14</v>
      </c>
      <c r="U81" s="2" t="str">
        <f>U$1 &amp; " 13-14"</f>
        <v>TRS Intermediate 13-14</v>
      </c>
      <c r="V81" t="str">
        <f t="shared" si="53"/>
        <v>TRS Champs Ladies</v>
      </c>
    </row>
    <row r="82" spans="4:22">
      <c r="D82">
        <f t="shared" si="39"/>
        <v>14</v>
      </c>
      <c r="E82" t="s">
        <v>56</v>
      </c>
      <c r="F82" t="str">
        <f t="shared" si="38"/>
        <v>14F</v>
      </c>
      <c r="G82" s="2" t="str">
        <f t="shared" ref="G82" si="58">G$1 &amp; " 13-14 " &amp; IF(E82="M","Boys","Girls")</f>
        <v>TRI Games 13-14 Girls</v>
      </c>
      <c r="H82" s="2" t="str">
        <f>H$1 &amp; " 13-14 " &amp; IF($E82="M","Boys","Girls")</f>
        <v>DMT Games 13-14 Girls</v>
      </c>
      <c r="I82" t="str">
        <f t="shared" si="42"/>
        <v>TRI Games Disability 8-14 Girls</v>
      </c>
      <c r="J82" s="2" t="str">
        <f t="shared" ref="J82" si="59">J$1 &amp; " 13-14 " &amp; IF($E82="M","Boys","Girls")</f>
        <v>TRI Intermediate 13-14 Girls</v>
      </c>
      <c r="K82" t="str">
        <f t="shared" si="44"/>
        <v>TRI Intermediate Disability 8-14 Girls</v>
      </c>
      <c r="L82" s="2" t="str">
        <f t="shared" ref="L82" si="60">L$1 &amp; " 13-14 "  &amp; IF($E82="M","Boys","Girls")</f>
        <v>TRI Champs 13-14 Girls</v>
      </c>
      <c r="M82" s="2" t="str">
        <f>M$1 &amp; " 13-14 "  &amp; IF($E82="M","Boys","Girls")</f>
        <v>DMT Champs 13-14 Girls</v>
      </c>
      <c r="N82" t="str">
        <f t="shared" si="46"/>
        <v>TRI Champs Disability - Cat 1 8-14 Girls</v>
      </c>
      <c r="O82" t="str">
        <f t="shared" si="47"/>
        <v>TRI Champs Disability - Cat 2 8-14 Girls</v>
      </c>
      <c r="P82" t="str">
        <f t="shared" si="48"/>
        <v>DMT Champs Disability - Cat 1 8-14 Girls</v>
      </c>
      <c r="Q82" t="str">
        <f t="shared" si="49"/>
        <v>DMT Champs Disability - Cat 2 8-14 Girls</v>
      </c>
      <c r="R82" t="str">
        <f t="shared" si="50"/>
        <v>TRI Champs Ladies</v>
      </c>
      <c r="S82" t="str">
        <f t="shared" si="51"/>
        <v>DMT Champs Ladies</v>
      </c>
      <c r="T82" s="2" t="str">
        <f t="shared" ref="T82:U82" si="61">T$1 &amp; " 13-14"</f>
        <v>TRS Games 13-14</v>
      </c>
      <c r="U82" s="2" t="str">
        <f t="shared" si="61"/>
        <v>TRS Intermediate 13-14</v>
      </c>
      <c r="V82" t="str">
        <f t="shared" si="53"/>
        <v>TRS Champs Ladies</v>
      </c>
    </row>
    <row r="83" spans="4:22">
      <c r="D83">
        <f t="shared" si="39"/>
        <v>15</v>
      </c>
      <c r="E83" t="s">
        <v>56</v>
      </c>
      <c r="F83" t="str">
        <f t="shared" si="38"/>
        <v>15F</v>
      </c>
      <c r="G83" s="2" t="str">
        <f>G$1 &amp; " 15-16 " &amp; IF(E83="M","Boys","Girls")</f>
        <v>TRI Games 15-16 Girls</v>
      </c>
      <c r="H83" s="2" t="str">
        <f>H$1 &amp; " 15+ " &amp; IF($E83="M","Boys","Girls")</f>
        <v>DMT Games 15+ Girls</v>
      </c>
      <c r="I83" t="str">
        <f>$I$1&amp; "15+ "&amp;IF($E83="M","Boys","Girls")</f>
        <v>TRI Games Disability 15+ Girls</v>
      </c>
      <c r="J83" s="2" t="str">
        <f>J$1 &amp; " 15-16 " &amp; IF($E83="M","Boys","Girls")</f>
        <v>TRI Intermediate 15-16 Girls</v>
      </c>
      <c r="K83" t="str">
        <f>$K$1&amp; "15+ "&amp;IF($E83="M","Boys","Girls")</f>
        <v>TRI Intermediate Disability 15+ Girls</v>
      </c>
      <c r="L83" s="2" t="str">
        <f>L$1 &amp; " 15-16 "  &amp; IF($E83="M","Boys","Girls")</f>
        <v>TRI Champs 15-16 Girls</v>
      </c>
      <c r="M83" s="2" t="str">
        <f>M$1 &amp; " 15+ "  &amp; IF($E83="M","Boys","Girls")</f>
        <v>DMT Champs 15+ Girls</v>
      </c>
      <c r="N83" t="str">
        <f>$N$1&amp; "15+ " &amp;IF($E83="M","Boys","Girls")</f>
        <v>TRI Champs Disability - Cat 1 15+ Girls</v>
      </c>
      <c r="O83" t="str">
        <f t="shared" si="47"/>
        <v>TRI Champs Disability - Cat 2 8-14 Girls</v>
      </c>
      <c r="P83" t="str">
        <f>$P$1&amp; "15+ " &amp;IF($E83="M","Boys","Girls")</f>
        <v>DMT Champs Disability - Cat 1 15+ Girls</v>
      </c>
      <c r="Q83" t="str">
        <f t="shared" si="49"/>
        <v>DMT Champs Disability - Cat 2 8-14 Girls</v>
      </c>
      <c r="R83" t="str">
        <f t="shared" si="50"/>
        <v>TRI Champs Ladies</v>
      </c>
      <c r="S83" t="str">
        <f t="shared" si="51"/>
        <v>DMT Champs Ladies</v>
      </c>
      <c r="T83" s="2" t="str">
        <f>T$1 &amp; " 15-16"</f>
        <v>TRS Games 15-16</v>
      </c>
      <c r="U83" s="2" t="str">
        <f>U$1 &amp; " 15-16"</f>
        <v>TRS Intermediate 15-16</v>
      </c>
      <c r="V83" t="str">
        <f t="shared" si="53"/>
        <v>TRS Champs Ladies</v>
      </c>
    </row>
    <row r="84" spans="4:22">
      <c r="D84">
        <f t="shared" si="39"/>
        <v>16</v>
      </c>
      <c r="E84" t="s">
        <v>56</v>
      </c>
      <c r="F84" t="str">
        <f t="shared" si="38"/>
        <v>16F</v>
      </c>
      <c r="G84" s="2" t="str">
        <f t="shared" ref="G84" si="62">G$1 &amp; " 15-16 " &amp; IF(E84="M","Boys","Girls")</f>
        <v>TRI Games 15-16 Girls</v>
      </c>
      <c r="H84" s="2" t="str">
        <f t="shared" ref="H84:H133" si="63">H$1 &amp; " 15+ " &amp; IF($E84="M","Boys","Girls")</f>
        <v>DMT Games 15+ Girls</v>
      </c>
      <c r="I84" t="str">
        <f t="shared" ref="I84:I133" si="64">$I$1&amp; "15+ "&amp;IF($E84="M","Boys","Girls")</f>
        <v>TRI Games Disability 15+ Girls</v>
      </c>
      <c r="J84" s="2" t="str">
        <f t="shared" ref="J84" si="65">J$1 &amp; " 15-16 " &amp; IF($E84="M","Boys","Girls")</f>
        <v>TRI Intermediate 15-16 Girls</v>
      </c>
      <c r="K84" t="str">
        <f t="shared" ref="K84:K133" si="66">$K$1&amp; "15+ "&amp;IF($E84="M","Boys","Girls")</f>
        <v>TRI Intermediate Disability 15+ Girls</v>
      </c>
      <c r="L84" s="2" t="str">
        <f t="shared" ref="L84" si="67">L$1 &amp; " 15-16 "  &amp; IF($E84="M","Boys","Girls")</f>
        <v>TRI Champs 15-16 Girls</v>
      </c>
      <c r="M84" s="2" t="str">
        <f t="shared" ref="M84:M133" si="68">M$1 &amp; " 15+ "  &amp; IF($E84="M","Boys","Girls")</f>
        <v>DMT Champs 15+ Girls</v>
      </c>
      <c r="N84" t="str">
        <f t="shared" ref="N84:N133" si="69">$N$1&amp; "15+ " &amp;IF($E84="M","Boys","Girls")</f>
        <v>TRI Champs Disability - Cat 1 15+ Girls</v>
      </c>
      <c r="O84" t="str">
        <f t="shared" si="47"/>
        <v>TRI Champs Disability - Cat 2 8-14 Girls</v>
      </c>
      <c r="P84" t="str">
        <f t="shared" ref="P84:P133" si="70">$P$1&amp; "15+ " &amp;IF($E84="M","Boys","Girls")</f>
        <v>DMT Champs Disability - Cat 1 15+ Girls</v>
      </c>
      <c r="Q84" t="str">
        <f t="shared" si="49"/>
        <v>DMT Champs Disability - Cat 2 8-14 Girls</v>
      </c>
      <c r="R84" t="str">
        <f t="shared" si="50"/>
        <v>TRI Champs Ladies</v>
      </c>
      <c r="S84" t="str">
        <f t="shared" si="51"/>
        <v>DMT Champs Ladies</v>
      </c>
      <c r="T84" s="2" t="str">
        <f t="shared" ref="T84:U84" si="71">T$1 &amp; " 15-16"</f>
        <v>TRS Games 15-16</v>
      </c>
      <c r="U84" s="2" t="str">
        <f t="shared" si="71"/>
        <v>TRS Intermediate 15-16</v>
      </c>
      <c r="V84" t="str">
        <f t="shared" si="53"/>
        <v>TRS Champs Ladies</v>
      </c>
    </row>
    <row r="85" spans="4:22">
      <c r="D85">
        <f t="shared" si="39"/>
        <v>17</v>
      </c>
      <c r="E85" t="s">
        <v>56</v>
      </c>
      <c r="F85" t="str">
        <f t="shared" si="38"/>
        <v>17F</v>
      </c>
      <c r="G85" s="2" t="str">
        <f>G$1 &amp; " 17+ " &amp; IF(E85="M","Boys","Girls")</f>
        <v>TRI Games 17+ Girls</v>
      </c>
      <c r="H85" s="2" t="str">
        <f t="shared" si="63"/>
        <v>DMT Games 15+ Girls</v>
      </c>
      <c r="I85" t="str">
        <f t="shared" si="64"/>
        <v>TRI Games Disability 15+ Girls</v>
      </c>
      <c r="J85" s="2" t="str">
        <f>J$1 &amp; " 17+ " &amp; IF($E85="M","Boys","Girls")</f>
        <v>TRI Intermediate 17+ Girls</v>
      </c>
      <c r="K85" t="str">
        <f t="shared" si="66"/>
        <v>TRI Intermediate Disability 15+ Girls</v>
      </c>
      <c r="L85" s="2" t="str">
        <f>L$1 &amp; " 17+ "  &amp; IF($E85="M","Boys","Girls")</f>
        <v>TRI Champs 17+ Girls</v>
      </c>
      <c r="M85" s="2" t="str">
        <f t="shared" si="68"/>
        <v>DMT Champs 15+ Girls</v>
      </c>
      <c r="N85" t="str">
        <f t="shared" si="69"/>
        <v>TRI Champs Disability - Cat 1 15+ Girls</v>
      </c>
      <c r="O85" t="str">
        <f t="shared" si="47"/>
        <v>TRI Champs Disability - Cat 2 8-14 Girls</v>
      </c>
      <c r="P85" t="str">
        <f t="shared" si="70"/>
        <v>DMT Champs Disability - Cat 1 15+ Girls</v>
      </c>
      <c r="Q85" t="str">
        <f t="shared" si="49"/>
        <v>DMT Champs Disability - Cat 2 8-14 Girls</v>
      </c>
      <c r="R85" t="str">
        <f t="shared" si="50"/>
        <v>TRI Champs Ladies</v>
      </c>
      <c r="S85" t="str">
        <f t="shared" si="51"/>
        <v>DMT Champs Ladies</v>
      </c>
      <c r="T85" s="2" t="str">
        <f>T$1 &amp; " 17+"</f>
        <v>TRS Games 17+</v>
      </c>
      <c r="U85" s="2" t="str">
        <f>U$1 &amp; " 17+"</f>
        <v>TRS Intermediate 17+</v>
      </c>
      <c r="V85" t="str">
        <f t="shared" si="53"/>
        <v>TRS Champs Ladies</v>
      </c>
    </row>
    <row r="86" spans="4:22">
      <c r="D86">
        <f t="shared" si="39"/>
        <v>18</v>
      </c>
      <c r="E86" t="s">
        <v>56</v>
      </c>
      <c r="F86" t="str">
        <f t="shared" si="38"/>
        <v>18F</v>
      </c>
      <c r="G86" s="2" t="str">
        <f t="shared" ref="G86:G133" si="72">G$1 &amp; " 17+ " &amp; IF(E86="M","Boys","Girls")</f>
        <v>TRI Games 17+ Girls</v>
      </c>
      <c r="H86" s="2" t="str">
        <f t="shared" si="63"/>
        <v>DMT Games 15+ Girls</v>
      </c>
      <c r="I86" t="str">
        <f t="shared" si="64"/>
        <v>TRI Games Disability 15+ Girls</v>
      </c>
      <c r="J86" s="2" t="str">
        <f t="shared" ref="J86:J133" si="73">J$1 &amp; " 17+ " &amp; IF($E86="M","Boys","Girls")</f>
        <v>TRI Intermediate 17+ Girls</v>
      </c>
      <c r="K86" t="str">
        <f t="shared" si="66"/>
        <v>TRI Intermediate Disability 15+ Girls</v>
      </c>
      <c r="L86" s="2" t="str">
        <f t="shared" ref="L86:L133" si="74">L$1 &amp; " 17+ "  &amp; IF($E86="M","Boys","Girls")</f>
        <v>TRI Champs 17+ Girls</v>
      </c>
      <c r="M86" s="2" t="str">
        <f t="shared" si="68"/>
        <v>DMT Champs 15+ Girls</v>
      </c>
      <c r="N86" t="str">
        <f t="shared" si="69"/>
        <v>TRI Champs Disability - Cat 1 15+ Girls</v>
      </c>
      <c r="O86" t="str">
        <f t="shared" si="47"/>
        <v>TRI Champs Disability - Cat 2 8-14 Girls</v>
      </c>
      <c r="P86" t="str">
        <f t="shared" si="70"/>
        <v>DMT Champs Disability - Cat 1 15+ Girls</v>
      </c>
      <c r="Q86" t="str">
        <f t="shared" si="49"/>
        <v>DMT Champs Disability - Cat 2 8-14 Girls</v>
      </c>
      <c r="R86" t="str">
        <f t="shared" si="50"/>
        <v>TRI Champs Ladies</v>
      </c>
      <c r="S86" t="str">
        <f t="shared" si="51"/>
        <v>DMT Champs Ladies</v>
      </c>
      <c r="T86" s="2" t="str">
        <f t="shared" ref="T86:U133" si="75">T$1 &amp; " 17+"</f>
        <v>TRS Games 17+</v>
      </c>
      <c r="U86" s="2" t="str">
        <f t="shared" si="75"/>
        <v>TRS Intermediate 17+</v>
      </c>
      <c r="V86" t="str">
        <f t="shared" si="53"/>
        <v>TRS Champs Ladies</v>
      </c>
    </row>
    <row r="87" spans="4:22">
      <c r="D87">
        <f t="shared" si="39"/>
        <v>19</v>
      </c>
      <c r="E87" t="s">
        <v>56</v>
      </c>
      <c r="F87" t="str">
        <f t="shared" si="38"/>
        <v>19F</v>
      </c>
      <c r="G87" s="2" t="str">
        <f t="shared" si="72"/>
        <v>TRI Games 17+ Girls</v>
      </c>
      <c r="H87" s="2" t="str">
        <f t="shared" si="63"/>
        <v>DMT Games 15+ Girls</v>
      </c>
      <c r="I87" t="str">
        <f t="shared" si="64"/>
        <v>TRI Games Disability 15+ Girls</v>
      </c>
      <c r="J87" s="2" t="str">
        <f t="shared" si="73"/>
        <v>TRI Intermediate 17+ Girls</v>
      </c>
      <c r="K87" t="str">
        <f t="shared" si="66"/>
        <v>TRI Intermediate Disability 15+ Girls</v>
      </c>
      <c r="L87" s="2" t="str">
        <f t="shared" si="74"/>
        <v>TRI Champs 17+ Girls</v>
      </c>
      <c r="M87" s="2" t="str">
        <f t="shared" si="68"/>
        <v>DMT Champs 15+ Girls</v>
      </c>
      <c r="N87" t="str">
        <f t="shared" si="69"/>
        <v>TRI Champs Disability - Cat 1 15+ Girls</v>
      </c>
      <c r="O87" t="str">
        <f t="shared" si="47"/>
        <v>TRI Champs Disability - Cat 2 8-14 Girls</v>
      </c>
      <c r="P87" t="str">
        <f t="shared" si="70"/>
        <v>DMT Champs Disability - Cat 1 15+ Girls</v>
      </c>
      <c r="Q87" t="str">
        <f t="shared" si="49"/>
        <v>DMT Champs Disability - Cat 2 8-14 Girls</v>
      </c>
      <c r="R87" t="str">
        <f t="shared" si="50"/>
        <v>TRI Champs Ladies</v>
      </c>
      <c r="S87" t="str">
        <f t="shared" si="51"/>
        <v>DMT Champs Ladies</v>
      </c>
      <c r="T87" s="2" t="str">
        <f t="shared" si="75"/>
        <v>TRS Games 17+</v>
      </c>
      <c r="U87" s="2" t="str">
        <f t="shared" si="75"/>
        <v>TRS Intermediate 17+</v>
      </c>
      <c r="V87" t="str">
        <f t="shared" si="53"/>
        <v>TRS Champs Ladies</v>
      </c>
    </row>
    <row r="88" spans="4:22">
      <c r="D88">
        <f t="shared" si="39"/>
        <v>20</v>
      </c>
      <c r="E88" t="s">
        <v>56</v>
      </c>
      <c r="F88" t="str">
        <f t="shared" si="38"/>
        <v>20F</v>
      </c>
      <c r="G88" s="2" t="str">
        <f t="shared" si="72"/>
        <v>TRI Games 17+ Girls</v>
      </c>
      <c r="H88" s="2" t="str">
        <f t="shared" si="63"/>
        <v>DMT Games 15+ Girls</v>
      </c>
      <c r="I88" t="str">
        <f t="shared" si="64"/>
        <v>TRI Games Disability 15+ Girls</v>
      </c>
      <c r="J88" s="2" t="str">
        <f t="shared" si="73"/>
        <v>TRI Intermediate 17+ Girls</v>
      </c>
      <c r="K88" t="str">
        <f t="shared" si="66"/>
        <v>TRI Intermediate Disability 15+ Girls</v>
      </c>
      <c r="L88" s="2" t="str">
        <f t="shared" si="74"/>
        <v>TRI Champs 17+ Girls</v>
      </c>
      <c r="M88" s="2" t="str">
        <f t="shared" si="68"/>
        <v>DMT Champs 15+ Girls</v>
      </c>
      <c r="N88" t="str">
        <f t="shared" si="69"/>
        <v>TRI Champs Disability - Cat 1 15+ Girls</v>
      </c>
      <c r="O88" t="str">
        <f t="shared" si="47"/>
        <v>TRI Champs Disability - Cat 2 8-14 Girls</v>
      </c>
      <c r="P88" t="str">
        <f t="shared" si="70"/>
        <v>DMT Champs Disability - Cat 1 15+ Girls</v>
      </c>
      <c r="Q88" t="str">
        <f t="shared" si="49"/>
        <v>DMT Champs Disability - Cat 2 8-14 Girls</v>
      </c>
      <c r="R88" t="str">
        <f t="shared" si="50"/>
        <v>TRI Champs Ladies</v>
      </c>
      <c r="S88" t="str">
        <f t="shared" si="51"/>
        <v>DMT Champs Ladies</v>
      </c>
      <c r="T88" s="2" t="str">
        <f t="shared" si="75"/>
        <v>TRS Games 17+</v>
      </c>
      <c r="U88" s="2" t="str">
        <f t="shared" si="75"/>
        <v>TRS Intermediate 17+</v>
      </c>
      <c r="V88" t="str">
        <f t="shared" si="53"/>
        <v>TRS Champs Ladies</v>
      </c>
    </row>
    <row r="89" spans="4:22">
      <c r="D89">
        <f t="shared" si="39"/>
        <v>21</v>
      </c>
      <c r="E89" t="s">
        <v>56</v>
      </c>
      <c r="F89" t="str">
        <f t="shared" si="38"/>
        <v>21F</v>
      </c>
      <c r="G89" s="2" t="str">
        <f t="shared" si="72"/>
        <v>TRI Games 17+ Girls</v>
      </c>
      <c r="H89" s="2" t="str">
        <f t="shared" si="63"/>
        <v>DMT Games 15+ Girls</v>
      </c>
      <c r="I89" t="str">
        <f t="shared" si="64"/>
        <v>TRI Games Disability 15+ Girls</v>
      </c>
      <c r="J89" s="2" t="str">
        <f t="shared" si="73"/>
        <v>TRI Intermediate 17+ Girls</v>
      </c>
      <c r="K89" t="str">
        <f t="shared" si="66"/>
        <v>TRI Intermediate Disability 15+ Girls</v>
      </c>
      <c r="L89" s="2" t="str">
        <f t="shared" si="74"/>
        <v>TRI Champs 17+ Girls</v>
      </c>
      <c r="M89" s="2" t="str">
        <f t="shared" si="68"/>
        <v>DMT Champs 15+ Girls</v>
      </c>
      <c r="N89" t="str">
        <f t="shared" si="69"/>
        <v>TRI Champs Disability - Cat 1 15+ Girls</v>
      </c>
      <c r="O89" t="str">
        <f t="shared" si="47"/>
        <v>TRI Champs Disability - Cat 2 8-14 Girls</v>
      </c>
      <c r="P89" t="str">
        <f t="shared" si="70"/>
        <v>DMT Champs Disability - Cat 1 15+ Girls</v>
      </c>
      <c r="Q89" t="str">
        <f t="shared" si="49"/>
        <v>DMT Champs Disability - Cat 2 8-14 Girls</v>
      </c>
      <c r="R89" t="str">
        <f t="shared" si="50"/>
        <v>TRI Champs Ladies</v>
      </c>
      <c r="S89" t="str">
        <f t="shared" si="51"/>
        <v>DMT Champs Ladies</v>
      </c>
      <c r="T89" s="2" t="str">
        <f t="shared" si="75"/>
        <v>TRS Games 17+</v>
      </c>
      <c r="U89" s="2" t="str">
        <f t="shared" si="75"/>
        <v>TRS Intermediate 17+</v>
      </c>
      <c r="V89" t="str">
        <f t="shared" si="53"/>
        <v>TRS Champs Ladies</v>
      </c>
    </row>
    <row r="90" spans="4:22">
      <c r="D90">
        <f t="shared" si="39"/>
        <v>22</v>
      </c>
      <c r="E90" t="s">
        <v>56</v>
      </c>
      <c r="F90" t="str">
        <f t="shared" si="38"/>
        <v>22F</v>
      </c>
      <c r="G90" s="2" t="str">
        <f t="shared" si="72"/>
        <v>TRI Games 17+ Girls</v>
      </c>
      <c r="H90" s="2" t="str">
        <f t="shared" si="63"/>
        <v>DMT Games 15+ Girls</v>
      </c>
      <c r="I90" t="str">
        <f t="shared" si="64"/>
        <v>TRI Games Disability 15+ Girls</v>
      </c>
      <c r="J90" s="2" t="str">
        <f t="shared" si="73"/>
        <v>TRI Intermediate 17+ Girls</v>
      </c>
      <c r="K90" t="str">
        <f t="shared" si="66"/>
        <v>TRI Intermediate Disability 15+ Girls</v>
      </c>
      <c r="L90" s="2" t="str">
        <f t="shared" si="74"/>
        <v>TRI Champs 17+ Girls</v>
      </c>
      <c r="M90" s="2" t="str">
        <f t="shared" si="68"/>
        <v>DMT Champs 15+ Girls</v>
      </c>
      <c r="N90" t="str">
        <f t="shared" si="69"/>
        <v>TRI Champs Disability - Cat 1 15+ Girls</v>
      </c>
      <c r="O90" t="str">
        <f t="shared" si="47"/>
        <v>TRI Champs Disability - Cat 2 8-14 Girls</v>
      </c>
      <c r="P90" t="str">
        <f t="shared" si="70"/>
        <v>DMT Champs Disability - Cat 1 15+ Girls</v>
      </c>
      <c r="Q90" t="str">
        <f t="shared" si="49"/>
        <v>DMT Champs Disability - Cat 2 8-14 Girls</v>
      </c>
      <c r="R90" t="str">
        <f t="shared" si="50"/>
        <v>TRI Champs Ladies</v>
      </c>
      <c r="S90" t="str">
        <f t="shared" si="51"/>
        <v>DMT Champs Ladies</v>
      </c>
      <c r="T90" s="2" t="str">
        <f t="shared" si="75"/>
        <v>TRS Games 17+</v>
      </c>
      <c r="U90" s="2" t="str">
        <f t="shared" si="75"/>
        <v>TRS Intermediate 17+</v>
      </c>
      <c r="V90" t="str">
        <f t="shared" si="53"/>
        <v>TRS Champs Ladies</v>
      </c>
    </row>
    <row r="91" spans="4:22">
      <c r="D91">
        <f t="shared" si="39"/>
        <v>23</v>
      </c>
      <c r="E91" t="s">
        <v>56</v>
      </c>
      <c r="F91" t="str">
        <f t="shared" si="38"/>
        <v>23F</v>
      </c>
      <c r="G91" s="2" t="str">
        <f t="shared" si="72"/>
        <v>TRI Games 17+ Girls</v>
      </c>
      <c r="H91" s="2" t="str">
        <f t="shared" si="63"/>
        <v>DMT Games 15+ Girls</v>
      </c>
      <c r="I91" t="str">
        <f t="shared" si="64"/>
        <v>TRI Games Disability 15+ Girls</v>
      </c>
      <c r="J91" s="2" t="str">
        <f t="shared" si="73"/>
        <v>TRI Intermediate 17+ Girls</v>
      </c>
      <c r="K91" t="str">
        <f t="shared" si="66"/>
        <v>TRI Intermediate Disability 15+ Girls</v>
      </c>
      <c r="L91" s="2" t="str">
        <f t="shared" si="74"/>
        <v>TRI Champs 17+ Girls</v>
      </c>
      <c r="M91" s="2" t="str">
        <f t="shared" si="68"/>
        <v>DMT Champs 15+ Girls</v>
      </c>
      <c r="N91" t="str">
        <f t="shared" si="69"/>
        <v>TRI Champs Disability - Cat 1 15+ Girls</v>
      </c>
      <c r="O91" t="str">
        <f t="shared" si="47"/>
        <v>TRI Champs Disability - Cat 2 8-14 Girls</v>
      </c>
      <c r="P91" t="str">
        <f t="shared" si="70"/>
        <v>DMT Champs Disability - Cat 1 15+ Girls</v>
      </c>
      <c r="Q91" t="str">
        <f t="shared" si="49"/>
        <v>DMT Champs Disability - Cat 2 8-14 Girls</v>
      </c>
      <c r="R91" t="str">
        <f t="shared" si="50"/>
        <v>TRI Champs Ladies</v>
      </c>
      <c r="S91" t="str">
        <f t="shared" si="51"/>
        <v>DMT Champs Ladies</v>
      </c>
      <c r="T91" s="2" t="str">
        <f t="shared" si="75"/>
        <v>TRS Games 17+</v>
      </c>
      <c r="U91" s="2" t="str">
        <f t="shared" si="75"/>
        <v>TRS Intermediate 17+</v>
      </c>
      <c r="V91" t="str">
        <f t="shared" si="53"/>
        <v>TRS Champs Ladies</v>
      </c>
    </row>
    <row r="92" spans="4:22">
      <c r="D92">
        <f t="shared" si="39"/>
        <v>24</v>
      </c>
      <c r="E92" t="s">
        <v>56</v>
      </c>
      <c r="F92" t="str">
        <f t="shared" si="38"/>
        <v>24F</v>
      </c>
      <c r="G92" s="2" t="str">
        <f t="shared" si="72"/>
        <v>TRI Games 17+ Girls</v>
      </c>
      <c r="H92" s="2" t="str">
        <f t="shared" si="63"/>
        <v>DMT Games 15+ Girls</v>
      </c>
      <c r="I92" t="str">
        <f t="shared" si="64"/>
        <v>TRI Games Disability 15+ Girls</v>
      </c>
      <c r="J92" s="2" t="str">
        <f t="shared" si="73"/>
        <v>TRI Intermediate 17+ Girls</v>
      </c>
      <c r="K92" t="str">
        <f t="shared" si="66"/>
        <v>TRI Intermediate Disability 15+ Girls</v>
      </c>
      <c r="L92" s="2" t="str">
        <f t="shared" si="74"/>
        <v>TRI Champs 17+ Girls</v>
      </c>
      <c r="M92" s="2" t="str">
        <f t="shared" si="68"/>
        <v>DMT Champs 15+ Girls</v>
      </c>
      <c r="N92" t="str">
        <f t="shared" si="69"/>
        <v>TRI Champs Disability - Cat 1 15+ Girls</v>
      </c>
      <c r="O92" t="str">
        <f t="shared" si="47"/>
        <v>TRI Champs Disability - Cat 2 8-14 Girls</v>
      </c>
      <c r="P92" t="str">
        <f t="shared" si="70"/>
        <v>DMT Champs Disability - Cat 1 15+ Girls</v>
      </c>
      <c r="Q92" t="str">
        <f t="shared" si="49"/>
        <v>DMT Champs Disability - Cat 2 8-14 Girls</v>
      </c>
      <c r="R92" t="str">
        <f t="shared" si="50"/>
        <v>TRI Champs Ladies</v>
      </c>
      <c r="S92" t="str">
        <f t="shared" si="51"/>
        <v>DMT Champs Ladies</v>
      </c>
      <c r="T92" s="2" t="str">
        <f t="shared" si="75"/>
        <v>TRS Games 17+</v>
      </c>
      <c r="U92" s="2" t="str">
        <f t="shared" si="75"/>
        <v>TRS Intermediate 17+</v>
      </c>
      <c r="V92" t="str">
        <f t="shared" si="53"/>
        <v>TRS Champs Ladies</v>
      </c>
    </row>
    <row r="93" spans="4:22">
      <c r="D93">
        <f t="shared" si="39"/>
        <v>25</v>
      </c>
      <c r="E93" t="s">
        <v>56</v>
      </c>
      <c r="F93" t="str">
        <f t="shared" si="38"/>
        <v>25F</v>
      </c>
      <c r="G93" s="2" t="str">
        <f t="shared" si="72"/>
        <v>TRI Games 17+ Girls</v>
      </c>
      <c r="H93" s="2" t="str">
        <f t="shared" si="63"/>
        <v>DMT Games 15+ Girls</v>
      </c>
      <c r="I93" t="str">
        <f t="shared" si="64"/>
        <v>TRI Games Disability 15+ Girls</v>
      </c>
      <c r="J93" s="2" t="str">
        <f t="shared" si="73"/>
        <v>TRI Intermediate 17+ Girls</v>
      </c>
      <c r="K93" t="str">
        <f t="shared" si="66"/>
        <v>TRI Intermediate Disability 15+ Girls</v>
      </c>
      <c r="L93" s="2" t="str">
        <f t="shared" si="74"/>
        <v>TRI Champs 17+ Girls</v>
      </c>
      <c r="M93" s="2" t="str">
        <f t="shared" si="68"/>
        <v>DMT Champs 15+ Girls</v>
      </c>
      <c r="N93" t="str">
        <f t="shared" si="69"/>
        <v>TRI Champs Disability - Cat 1 15+ Girls</v>
      </c>
      <c r="O93" t="str">
        <f t="shared" si="47"/>
        <v>TRI Champs Disability - Cat 2 8-14 Girls</v>
      </c>
      <c r="P93" t="str">
        <f t="shared" si="70"/>
        <v>DMT Champs Disability - Cat 1 15+ Girls</v>
      </c>
      <c r="Q93" t="str">
        <f t="shared" si="49"/>
        <v>DMT Champs Disability - Cat 2 8-14 Girls</v>
      </c>
      <c r="R93" t="str">
        <f t="shared" si="50"/>
        <v>TRI Champs Ladies</v>
      </c>
      <c r="S93" t="str">
        <f t="shared" si="51"/>
        <v>DMT Champs Ladies</v>
      </c>
      <c r="T93" s="2" t="str">
        <f t="shared" si="75"/>
        <v>TRS Games 17+</v>
      </c>
      <c r="U93" s="2" t="str">
        <f t="shared" si="75"/>
        <v>TRS Intermediate 17+</v>
      </c>
      <c r="V93" t="str">
        <f t="shared" si="53"/>
        <v>TRS Champs Ladies</v>
      </c>
    </row>
    <row r="94" spans="4:22">
      <c r="D94">
        <f t="shared" si="39"/>
        <v>26</v>
      </c>
      <c r="E94" t="s">
        <v>56</v>
      </c>
      <c r="F94" t="str">
        <f t="shared" si="38"/>
        <v>26F</v>
      </c>
      <c r="G94" s="2" t="str">
        <f t="shared" si="72"/>
        <v>TRI Games 17+ Girls</v>
      </c>
      <c r="H94" s="2" t="str">
        <f t="shared" si="63"/>
        <v>DMT Games 15+ Girls</v>
      </c>
      <c r="I94" t="str">
        <f t="shared" si="64"/>
        <v>TRI Games Disability 15+ Girls</v>
      </c>
      <c r="J94" s="2" t="str">
        <f t="shared" si="73"/>
        <v>TRI Intermediate 17+ Girls</v>
      </c>
      <c r="K94" t="str">
        <f t="shared" si="66"/>
        <v>TRI Intermediate Disability 15+ Girls</v>
      </c>
      <c r="L94" s="2" t="str">
        <f t="shared" si="74"/>
        <v>TRI Champs 17+ Girls</v>
      </c>
      <c r="M94" s="2" t="str">
        <f t="shared" si="68"/>
        <v>DMT Champs 15+ Girls</v>
      </c>
      <c r="N94" t="str">
        <f t="shared" si="69"/>
        <v>TRI Champs Disability - Cat 1 15+ Girls</v>
      </c>
      <c r="O94" t="str">
        <f t="shared" si="47"/>
        <v>TRI Champs Disability - Cat 2 8-14 Girls</v>
      </c>
      <c r="P94" t="str">
        <f t="shared" si="70"/>
        <v>DMT Champs Disability - Cat 1 15+ Girls</v>
      </c>
      <c r="Q94" t="str">
        <f t="shared" si="49"/>
        <v>DMT Champs Disability - Cat 2 8-14 Girls</v>
      </c>
      <c r="R94" t="str">
        <f t="shared" si="50"/>
        <v>TRI Champs Ladies</v>
      </c>
      <c r="S94" t="str">
        <f t="shared" si="51"/>
        <v>DMT Champs Ladies</v>
      </c>
      <c r="T94" s="2" t="str">
        <f t="shared" si="75"/>
        <v>TRS Games 17+</v>
      </c>
      <c r="U94" s="2" t="str">
        <f t="shared" si="75"/>
        <v>TRS Intermediate 17+</v>
      </c>
      <c r="V94" t="str">
        <f t="shared" si="53"/>
        <v>TRS Champs Ladies</v>
      </c>
    </row>
    <row r="95" spans="4:22">
      <c r="D95">
        <f t="shared" si="39"/>
        <v>27</v>
      </c>
      <c r="E95" t="s">
        <v>56</v>
      </c>
      <c r="F95" t="str">
        <f t="shared" si="38"/>
        <v>27F</v>
      </c>
      <c r="G95" s="2" t="str">
        <f t="shared" si="72"/>
        <v>TRI Games 17+ Girls</v>
      </c>
      <c r="H95" s="2" t="str">
        <f t="shared" si="63"/>
        <v>DMT Games 15+ Girls</v>
      </c>
      <c r="I95" t="str">
        <f t="shared" si="64"/>
        <v>TRI Games Disability 15+ Girls</v>
      </c>
      <c r="J95" s="2" t="str">
        <f t="shared" si="73"/>
        <v>TRI Intermediate 17+ Girls</v>
      </c>
      <c r="K95" t="str">
        <f t="shared" si="66"/>
        <v>TRI Intermediate Disability 15+ Girls</v>
      </c>
      <c r="L95" s="2" t="str">
        <f t="shared" si="74"/>
        <v>TRI Champs 17+ Girls</v>
      </c>
      <c r="M95" s="2" t="str">
        <f t="shared" si="68"/>
        <v>DMT Champs 15+ Girls</v>
      </c>
      <c r="N95" t="str">
        <f t="shared" si="69"/>
        <v>TRI Champs Disability - Cat 1 15+ Girls</v>
      </c>
      <c r="O95" t="str">
        <f t="shared" si="47"/>
        <v>TRI Champs Disability - Cat 2 8-14 Girls</v>
      </c>
      <c r="P95" t="str">
        <f t="shared" si="70"/>
        <v>DMT Champs Disability - Cat 1 15+ Girls</v>
      </c>
      <c r="Q95" t="str">
        <f t="shared" si="49"/>
        <v>DMT Champs Disability - Cat 2 8-14 Girls</v>
      </c>
      <c r="R95" t="str">
        <f t="shared" si="50"/>
        <v>TRI Champs Ladies</v>
      </c>
      <c r="S95" t="str">
        <f t="shared" si="51"/>
        <v>DMT Champs Ladies</v>
      </c>
      <c r="T95" s="2" t="str">
        <f t="shared" si="75"/>
        <v>TRS Games 17+</v>
      </c>
      <c r="U95" s="2" t="str">
        <f t="shared" si="75"/>
        <v>TRS Intermediate 17+</v>
      </c>
      <c r="V95" t="str">
        <f t="shared" si="53"/>
        <v>TRS Champs Ladies</v>
      </c>
    </row>
    <row r="96" spans="4:22">
      <c r="D96">
        <f t="shared" si="39"/>
        <v>28</v>
      </c>
      <c r="E96" t="s">
        <v>56</v>
      </c>
      <c r="F96" t="str">
        <f t="shared" si="38"/>
        <v>28F</v>
      </c>
      <c r="G96" s="2" t="str">
        <f t="shared" si="72"/>
        <v>TRI Games 17+ Girls</v>
      </c>
      <c r="H96" s="2" t="str">
        <f t="shared" si="63"/>
        <v>DMT Games 15+ Girls</v>
      </c>
      <c r="I96" t="str">
        <f t="shared" si="64"/>
        <v>TRI Games Disability 15+ Girls</v>
      </c>
      <c r="J96" s="2" t="str">
        <f t="shared" si="73"/>
        <v>TRI Intermediate 17+ Girls</v>
      </c>
      <c r="K96" t="str">
        <f t="shared" si="66"/>
        <v>TRI Intermediate Disability 15+ Girls</v>
      </c>
      <c r="L96" s="2" t="str">
        <f t="shared" si="74"/>
        <v>TRI Champs 17+ Girls</v>
      </c>
      <c r="M96" s="2" t="str">
        <f t="shared" si="68"/>
        <v>DMT Champs 15+ Girls</v>
      </c>
      <c r="N96" t="str">
        <f t="shared" si="69"/>
        <v>TRI Champs Disability - Cat 1 15+ Girls</v>
      </c>
      <c r="O96" t="str">
        <f t="shared" si="47"/>
        <v>TRI Champs Disability - Cat 2 8-14 Girls</v>
      </c>
      <c r="P96" t="str">
        <f t="shared" si="70"/>
        <v>DMT Champs Disability - Cat 1 15+ Girls</v>
      </c>
      <c r="Q96" t="str">
        <f t="shared" si="49"/>
        <v>DMT Champs Disability - Cat 2 8-14 Girls</v>
      </c>
      <c r="R96" t="str">
        <f t="shared" si="50"/>
        <v>TRI Champs Ladies</v>
      </c>
      <c r="S96" t="str">
        <f t="shared" si="51"/>
        <v>DMT Champs Ladies</v>
      </c>
      <c r="T96" s="2" t="str">
        <f t="shared" si="75"/>
        <v>TRS Games 17+</v>
      </c>
      <c r="U96" s="2" t="str">
        <f t="shared" si="75"/>
        <v>TRS Intermediate 17+</v>
      </c>
      <c r="V96" t="str">
        <f t="shared" si="53"/>
        <v>TRS Champs Ladies</v>
      </c>
    </row>
    <row r="97" spans="4:22">
      <c r="D97">
        <f t="shared" si="39"/>
        <v>29</v>
      </c>
      <c r="E97" t="s">
        <v>56</v>
      </c>
      <c r="F97" t="str">
        <f t="shared" si="38"/>
        <v>29F</v>
      </c>
      <c r="G97" s="2" t="str">
        <f t="shared" si="72"/>
        <v>TRI Games 17+ Girls</v>
      </c>
      <c r="H97" s="2" t="str">
        <f t="shared" si="63"/>
        <v>DMT Games 15+ Girls</v>
      </c>
      <c r="I97" t="str">
        <f t="shared" si="64"/>
        <v>TRI Games Disability 15+ Girls</v>
      </c>
      <c r="J97" s="2" t="str">
        <f t="shared" si="73"/>
        <v>TRI Intermediate 17+ Girls</v>
      </c>
      <c r="K97" t="str">
        <f t="shared" si="66"/>
        <v>TRI Intermediate Disability 15+ Girls</v>
      </c>
      <c r="L97" s="2" t="str">
        <f t="shared" si="74"/>
        <v>TRI Champs 17+ Girls</v>
      </c>
      <c r="M97" s="2" t="str">
        <f t="shared" si="68"/>
        <v>DMT Champs 15+ Girls</v>
      </c>
      <c r="N97" t="str">
        <f t="shared" si="69"/>
        <v>TRI Champs Disability - Cat 1 15+ Girls</v>
      </c>
      <c r="O97" t="str">
        <f t="shared" si="47"/>
        <v>TRI Champs Disability - Cat 2 8-14 Girls</v>
      </c>
      <c r="P97" t="str">
        <f t="shared" si="70"/>
        <v>DMT Champs Disability - Cat 1 15+ Girls</v>
      </c>
      <c r="Q97" t="str">
        <f t="shared" si="49"/>
        <v>DMT Champs Disability - Cat 2 8-14 Girls</v>
      </c>
      <c r="R97" t="str">
        <f t="shared" si="50"/>
        <v>TRI Champs Ladies</v>
      </c>
      <c r="S97" t="str">
        <f t="shared" si="51"/>
        <v>DMT Champs Ladies</v>
      </c>
      <c r="T97" s="2" t="str">
        <f t="shared" si="75"/>
        <v>TRS Games 17+</v>
      </c>
      <c r="U97" s="2" t="str">
        <f t="shared" si="75"/>
        <v>TRS Intermediate 17+</v>
      </c>
      <c r="V97" t="str">
        <f t="shared" si="53"/>
        <v>TRS Champs Ladies</v>
      </c>
    </row>
    <row r="98" spans="4:22">
      <c r="D98">
        <f t="shared" si="39"/>
        <v>30</v>
      </c>
      <c r="E98" t="s">
        <v>56</v>
      </c>
      <c r="F98" t="str">
        <f t="shared" si="38"/>
        <v>30F</v>
      </c>
      <c r="G98" s="2" t="str">
        <f t="shared" si="72"/>
        <v>TRI Games 17+ Girls</v>
      </c>
      <c r="H98" s="2" t="str">
        <f t="shared" si="63"/>
        <v>DMT Games 15+ Girls</v>
      </c>
      <c r="I98" t="str">
        <f t="shared" si="64"/>
        <v>TRI Games Disability 15+ Girls</v>
      </c>
      <c r="J98" s="2" t="str">
        <f t="shared" si="73"/>
        <v>TRI Intermediate 17+ Girls</v>
      </c>
      <c r="K98" t="str">
        <f t="shared" si="66"/>
        <v>TRI Intermediate Disability 15+ Girls</v>
      </c>
      <c r="L98" s="2" t="str">
        <f t="shared" si="74"/>
        <v>TRI Champs 17+ Girls</v>
      </c>
      <c r="M98" s="2" t="str">
        <f t="shared" si="68"/>
        <v>DMT Champs 15+ Girls</v>
      </c>
      <c r="N98" t="str">
        <f t="shared" si="69"/>
        <v>TRI Champs Disability - Cat 1 15+ Girls</v>
      </c>
      <c r="O98" t="str">
        <f t="shared" si="47"/>
        <v>TRI Champs Disability - Cat 2 8-14 Girls</v>
      </c>
      <c r="P98" t="str">
        <f t="shared" si="70"/>
        <v>DMT Champs Disability - Cat 1 15+ Girls</v>
      </c>
      <c r="Q98" t="str">
        <f t="shared" si="49"/>
        <v>DMT Champs Disability - Cat 2 8-14 Girls</v>
      </c>
      <c r="R98" t="str">
        <f t="shared" si="50"/>
        <v>TRI Champs Ladies</v>
      </c>
      <c r="S98" t="str">
        <f t="shared" si="51"/>
        <v>DMT Champs Ladies</v>
      </c>
      <c r="T98" s="2" t="str">
        <f t="shared" si="75"/>
        <v>TRS Games 17+</v>
      </c>
      <c r="U98" s="2" t="str">
        <f t="shared" si="75"/>
        <v>TRS Intermediate 17+</v>
      </c>
      <c r="V98" t="str">
        <f t="shared" si="53"/>
        <v>TRS Champs Ladies</v>
      </c>
    </row>
    <row r="99" spans="4:22">
      <c r="D99">
        <f t="shared" si="39"/>
        <v>31</v>
      </c>
      <c r="E99" t="s">
        <v>56</v>
      </c>
      <c r="F99" t="str">
        <f t="shared" si="38"/>
        <v>31F</v>
      </c>
      <c r="G99" s="2" t="str">
        <f t="shared" si="72"/>
        <v>TRI Games 17+ Girls</v>
      </c>
      <c r="H99" s="2" t="str">
        <f t="shared" si="63"/>
        <v>DMT Games 15+ Girls</v>
      </c>
      <c r="I99" t="str">
        <f t="shared" si="64"/>
        <v>TRI Games Disability 15+ Girls</v>
      </c>
      <c r="J99" s="2" t="str">
        <f t="shared" si="73"/>
        <v>TRI Intermediate 17+ Girls</v>
      </c>
      <c r="K99" t="str">
        <f t="shared" si="66"/>
        <v>TRI Intermediate Disability 15+ Girls</v>
      </c>
      <c r="L99" s="2" t="str">
        <f t="shared" si="74"/>
        <v>TRI Champs 17+ Girls</v>
      </c>
      <c r="M99" s="2" t="str">
        <f t="shared" si="68"/>
        <v>DMT Champs 15+ Girls</v>
      </c>
      <c r="N99" t="str">
        <f t="shared" si="69"/>
        <v>TRI Champs Disability - Cat 1 15+ Girls</v>
      </c>
      <c r="O99" t="str">
        <f t="shared" si="47"/>
        <v>TRI Champs Disability - Cat 2 8-14 Girls</v>
      </c>
      <c r="P99" t="str">
        <f t="shared" si="70"/>
        <v>DMT Champs Disability - Cat 1 15+ Girls</v>
      </c>
      <c r="Q99" t="str">
        <f t="shared" si="49"/>
        <v>DMT Champs Disability - Cat 2 8-14 Girls</v>
      </c>
      <c r="R99" t="str">
        <f t="shared" si="50"/>
        <v>TRI Champs Ladies</v>
      </c>
      <c r="S99" t="str">
        <f t="shared" si="51"/>
        <v>DMT Champs Ladies</v>
      </c>
      <c r="T99" s="2" t="str">
        <f t="shared" si="75"/>
        <v>TRS Games 17+</v>
      </c>
      <c r="U99" s="2" t="str">
        <f t="shared" si="75"/>
        <v>TRS Intermediate 17+</v>
      </c>
      <c r="V99" t="str">
        <f t="shared" si="53"/>
        <v>TRS Champs Ladies</v>
      </c>
    </row>
    <row r="100" spans="4:22">
      <c r="D100">
        <f t="shared" si="39"/>
        <v>32</v>
      </c>
      <c r="E100" t="s">
        <v>56</v>
      </c>
      <c r="F100" t="str">
        <f t="shared" si="38"/>
        <v>32F</v>
      </c>
      <c r="G100" s="2" t="str">
        <f t="shared" si="72"/>
        <v>TRI Games 17+ Girls</v>
      </c>
      <c r="H100" s="2" t="str">
        <f t="shared" si="63"/>
        <v>DMT Games 15+ Girls</v>
      </c>
      <c r="I100" t="str">
        <f t="shared" si="64"/>
        <v>TRI Games Disability 15+ Girls</v>
      </c>
      <c r="J100" s="2" t="str">
        <f t="shared" si="73"/>
        <v>TRI Intermediate 17+ Girls</v>
      </c>
      <c r="K100" t="str">
        <f t="shared" si="66"/>
        <v>TRI Intermediate Disability 15+ Girls</v>
      </c>
      <c r="L100" s="2" t="str">
        <f t="shared" si="74"/>
        <v>TRI Champs 17+ Girls</v>
      </c>
      <c r="M100" s="2" t="str">
        <f t="shared" si="68"/>
        <v>DMT Champs 15+ Girls</v>
      </c>
      <c r="N100" t="str">
        <f t="shared" si="69"/>
        <v>TRI Champs Disability - Cat 1 15+ Girls</v>
      </c>
      <c r="O100" t="str">
        <f t="shared" si="47"/>
        <v>TRI Champs Disability - Cat 2 8-14 Girls</v>
      </c>
      <c r="P100" t="str">
        <f t="shared" si="70"/>
        <v>DMT Champs Disability - Cat 1 15+ Girls</v>
      </c>
      <c r="Q100" t="str">
        <f t="shared" si="49"/>
        <v>DMT Champs Disability - Cat 2 8-14 Girls</v>
      </c>
      <c r="R100" t="str">
        <f t="shared" si="50"/>
        <v>TRI Champs Ladies</v>
      </c>
      <c r="S100" t="str">
        <f t="shared" si="51"/>
        <v>DMT Champs Ladies</v>
      </c>
      <c r="T100" s="2" t="str">
        <f t="shared" si="75"/>
        <v>TRS Games 17+</v>
      </c>
      <c r="U100" s="2" t="str">
        <f t="shared" si="75"/>
        <v>TRS Intermediate 17+</v>
      </c>
      <c r="V100" t="str">
        <f t="shared" si="53"/>
        <v>TRS Champs Ladies</v>
      </c>
    </row>
    <row r="101" spans="4:22">
      <c r="D101">
        <f t="shared" si="39"/>
        <v>33</v>
      </c>
      <c r="E101" t="s">
        <v>56</v>
      </c>
      <c r="F101" t="str">
        <f t="shared" si="38"/>
        <v>33F</v>
      </c>
      <c r="G101" s="2" t="str">
        <f t="shared" si="72"/>
        <v>TRI Games 17+ Girls</v>
      </c>
      <c r="H101" s="2" t="str">
        <f t="shared" si="63"/>
        <v>DMT Games 15+ Girls</v>
      </c>
      <c r="I101" t="str">
        <f t="shared" si="64"/>
        <v>TRI Games Disability 15+ Girls</v>
      </c>
      <c r="J101" s="2" t="str">
        <f t="shared" si="73"/>
        <v>TRI Intermediate 17+ Girls</v>
      </c>
      <c r="K101" t="str">
        <f t="shared" si="66"/>
        <v>TRI Intermediate Disability 15+ Girls</v>
      </c>
      <c r="L101" s="2" t="str">
        <f t="shared" si="74"/>
        <v>TRI Champs 17+ Girls</v>
      </c>
      <c r="M101" s="2" t="str">
        <f t="shared" si="68"/>
        <v>DMT Champs 15+ Girls</v>
      </c>
      <c r="N101" t="str">
        <f t="shared" si="69"/>
        <v>TRI Champs Disability - Cat 1 15+ Girls</v>
      </c>
      <c r="O101" t="str">
        <f t="shared" si="47"/>
        <v>TRI Champs Disability - Cat 2 8-14 Girls</v>
      </c>
      <c r="P101" t="str">
        <f t="shared" si="70"/>
        <v>DMT Champs Disability - Cat 1 15+ Girls</v>
      </c>
      <c r="Q101" t="str">
        <f t="shared" si="49"/>
        <v>DMT Champs Disability - Cat 2 8-14 Girls</v>
      </c>
      <c r="R101" t="str">
        <f t="shared" si="50"/>
        <v>TRI Champs Ladies</v>
      </c>
      <c r="S101" t="str">
        <f t="shared" si="51"/>
        <v>DMT Champs Ladies</v>
      </c>
      <c r="T101" s="2" t="str">
        <f t="shared" si="75"/>
        <v>TRS Games 17+</v>
      </c>
      <c r="U101" s="2" t="str">
        <f t="shared" si="75"/>
        <v>TRS Intermediate 17+</v>
      </c>
      <c r="V101" t="str">
        <f t="shared" si="53"/>
        <v>TRS Champs Ladies</v>
      </c>
    </row>
    <row r="102" spans="4:22">
      <c r="D102">
        <f t="shared" si="39"/>
        <v>34</v>
      </c>
      <c r="E102" t="s">
        <v>56</v>
      </c>
      <c r="F102" t="str">
        <f t="shared" si="38"/>
        <v>34F</v>
      </c>
      <c r="G102" s="2" t="str">
        <f t="shared" si="72"/>
        <v>TRI Games 17+ Girls</v>
      </c>
      <c r="H102" s="2" t="str">
        <f t="shared" si="63"/>
        <v>DMT Games 15+ Girls</v>
      </c>
      <c r="I102" t="str">
        <f t="shared" si="64"/>
        <v>TRI Games Disability 15+ Girls</v>
      </c>
      <c r="J102" s="2" t="str">
        <f t="shared" si="73"/>
        <v>TRI Intermediate 17+ Girls</v>
      </c>
      <c r="K102" t="str">
        <f t="shared" si="66"/>
        <v>TRI Intermediate Disability 15+ Girls</v>
      </c>
      <c r="L102" s="2" t="str">
        <f t="shared" si="74"/>
        <v>TRI Champs 17+ Girls</v>
      </c>
      <c r="M102" s="2" t="str">
        <f t="shared" si="68"/>
        <v>DMT Champs 15+ Girls</v>
      </c>
      <c r="N102" t="str">
        <f t="shared" si="69"/>
        <v>TRI Champs Disability - Cat 1 15+ Girls</v>
      </c>
      <c r="O102" t="str">
        <f t="shared" si="47"/>
        <v>TRI Champs Disability - Cat 2 8-14 Girls</v>
      </c>
      <c r="P102" t="str">
        <f t="shared" si="70"/>
        <v>DMT Champs Disability - Cat 1 15+ Girls</v>
      </c>
      <c r="Q102" t="str">
        <f t="shared" si="49"/>
        <v>DMT Champs Disability - Cat 2 8-14 Girls</v>
      </c>
      <c r="R102" t="str">
        <f t="shared" si="50"/>
        <v>TRI Champs Ladies</v>
      </c>
      <c r="S102" t="str">
        <f t="shared" si="51"/>
        <v>DMT Champs Ladies</v>
      </c>
      <c r="T102" s="2" t="str">
        <f t="shared" si="75"/>
        <v>TRS Games 17+</v>
      </c>
      <c r="U102" s="2" t="str">
        <f t="shared" si="75"/>
        <v>TRS Intermediate 17+</v>
      </c>
      <c r="V102" t="str">
        <f t="shared" si="53"/>
        <v>TRS Champs Ladies</v>
      </c>
    </row>
    <row r="103" spans="4:22">
      <c r="D103">
        <f t="shared" si="39"/>
        <v>35</v>
      </c>
      <c r="E103" t="s">
        <v>56</v>
      </c>
      <c r="F103" t="str">
        <f t="shared" si="38"/>
        <v>35F</v>
      </c>
      <c r="G103" s="2" t="str">
        <f t="shared" si="72"/>
        <v>TRI Games 17+ Girls</v>
      </c>
      <c r="H103" s="2" t="str">
        <f t="shared" si="63"/>
        <v>DMT Games 15+ Girls</v>
      </c>
      <c r="I103" t="str">
        <f t="shared" si="64"/>
        <v>TRI Games Disability 15+ Girls</v>
      </c>
      <c r="J103" s="2" t="str">
        <f t="shared" si="73"/>
        <v>TRI Intermediate 17+ Girls</v>
      </c>
      <c r="K103" t="str">
        <f t="shared" si="66"/>
        <v>TRI Intermediate Disability 15+ Girls</v>
      </c>
      <c r="L103" s="2" t="str">
        <f t="shared" si="74"/>
        <v>TRI Champs 17+ Girls</v>
      </c>
      <c r="M103" s="2" t="str">
        <f t="shared" si="68"/>
        <v>DMT Champs 15+ Girls</v>
      </c>
      <c r="N103" t="str">
        <f t="shared" si="69"/>
        <v>TRI Champs Disability - Cat 1 15+ Girls</v>
      </c>
      <c r="O103" t="str">
        <f t="shared" si="47"/>
        <v>TRI Champs Disability - Cat 2 8-14 Girls</v>
      </c>
      <c r="P103" t="str">
        <f t="shared" si="70"/>
        <v>DMT Champs Disability - Cat 1 15+ Girls</v>
      </c>
      <c r="Q103" t="str">
        <f t="shared" si="49"/>
        <v>DMT Champs Disability - Cat 2 8-14 Girls</v>
      </c>
      <c r="R103" t="str">
        <f t="shared" si="50"/>
        <v>TRI Champs Ladies</v>
      </c>
      <c r="S103" t="str">
        <f t="shared" si="51"/>
        <v>DMT Champs Ladies</v>
      </c>
      <c r="T103" s="2" t="str">
        <f t="shared" si="75"/>
        <v>TRS Games 17+</v>
      </c>
      <c r="U103" s="2" t="str">
        <f t="shared" si="75"/>
        <v>TRS Intermediate 17+</v>
      </c>
      <c r="V103" t="str">
        <f t="shared" si="53"/>
        <v>TRS Champs Ladies</v>
      </c>
    </row>
    <row r="104" spans="4:22">
      <c r="D104">
        <f t="shared" si="39"/>
        <v>36</v>
      </c>
      <c r="E104" t="s">
        <v>56</v>
      </c>
      <c r="F104" t="str">
        <f t="shared" si="38"/>
        <v>36F</v>
      </c>
      <c r="G104" s="2" t="str">
        <f t="shared" si="72"/>
        <v>TRI Games 17+ Girls</v>
      </c>
      <c r="H104" s="2" t="str">
        <f t="shared" si="63"/>
        <v>DMT Games 15+ Girls</v>
      </c>
      <c r="I104" t="str">
        <f t="shared" si="64"/>
        <v>TRI Games Disability 15+ Girls</v>
      </c>
      <c r="J104" s="2" t="str">
        <f t="shared" si="73"/>
        <v>TRI Intermediate 17+ Girls</v>
      </c>
      <c r="K104" t="str">
        <f t="shared" si="66"/>
        <v>TRI Intermediate Disability 15+ Girls</v>
      </c>
      <c r="L104" s="2" t="str">
        <f t="shared" si="74"/>
        <v>TRI Champs 17+ Girls</v>
      </c>
      <c r="M104" s="2" t="str">
        <f t="shared" si="68"/>
        <v>DMT Champs 15+ Girls</v>
      </c>
      <c r="N104" t="str">
        <f t="shared" si="69"/>
        <v>TRI Champs Disability - Cat 1 15+ Girls</v>
      </c>
      <c r="O104" t="str">
        <f t="shared" si="47"/>
        <v>TRI Champs Disability - Cat 2 8-14 Girls</v>
      </c>
      <c r="P104" t="str">
        <f t="shared" si="70"/>
        <v>DMT Champs Disability - Cat 1 15+ Girls</v>
      </c>
      <c r="Q104" t="str">
        <f t="shared" si="49"/>
        <v>DMT Champs Disability - Cat 2 8-14 Girls</v>
      </c>
      <c r="R104" t="str">
        <f t="shared" si="50"/>
        <v>TRI Champs Ladies</v>
      </c>
      <c r="S104" t="str">
        <f t="shared" si="51"/>
        <v>DMT Champs Ladies</v>
      </c>
      <c r="T104" s="2" t="str">
        <f t="shared" si="75"/>
        <v>TRS Games 17+</v>
      </c>
      <c r="U104" s="2" t="str">
        <f t="shared" si="75"/>
        <v>TRS Intermediate 17+</v>
      </c>
      <c r="V104" t="str">
        <f t="shared" si="53"/>
        <v>TRS Champs Ladies</v>
      </c>
    </row>
    <row r="105" spans="4:22">
      <c r="D105">
        <f t="shared" si="39"/>
        <v>37</v>
      </c>
      <c r="E105" t="s">
        <v>56</v>
      </c>
      <c r="F105" t="str">
        <f t="shared" si="38"/>
        <v>37F</v>
      </c>
      <c r="G105" s="2" t="str">
        <f t="shared" si="72"/>
        <v>TRI Games 17+ Girls</v>
      </c>
      <c r="H105" s="2" t="str">
        <f t="shared" si="63"/>
        <v>DMT Games 15+ Girls</v>
      </c>
      <c r="I105" t="str">
        <f t="shared" si="64"/>
        <v>TRI Games Disability 15+ Girls</v>
      </c>
      <c r="J105" s="2" t="str">
        <f t="shared" si="73"/>
        <v>TRI Intermediate 17+ Girls</v>
      </c>
      <c r="K105" t="str">
        <f t="shared" si="66"/>
        <v>TRI Intermediate Disability 15+ Girls</v>
      </c>
      <c r="L105" s="2" t="str">
        <f t="shared" si="74"/>
        <v>TRI Champs 17+ Girls</v>
      </c>
      <c r="M105" s="2" t="str">
        <f t="shared" si="68"/>
        <v>DMT Champs 15+ Girls</v>
      </c>
      <c r="N105" t="str">
        <f t="shared" si="69"/>
        <v>TRI Champs Disability - Cat 1 15+ Girls</v>
      </c>
      <c r="O105" t="str">
        <f t="shared" si="47"/>
        <v>TRI Champs Disability - Cat 2 8-14 Girls</v>
      </c>
      <c r="P105" t="str">
        <f t="shared" si="70"/>
        <v>DMT Champs Disability - Cat 1 15+ Girls</v>
      </c>
      <c r="Q105" t="str">
        <f t="shared" si="49"/>
        <v>DMT Champs Disability - Cat 2 8-14 Girls</v>
      </c>
      <c r="R105" t="str">
        <f t="shared" si="50"/>
        <v>TRI Champs Ladies</v>
      </c>
      <c r="S105" t="str">
        <f t="shared" si="51"/>
        <v>DMT Champs Ladies</v>
      </c>
      <c r="T105" s="2" t="str">
        <f t="shared" si="75"/>
        <v>TRS Games 17+</v>
      </c>
      <c r="U105" s="2" t="str">
        <f t="shared" si="75"/>
        <v>TRS Intermediate 17+</v>
      </c>
      <c r="V105" t="str">
        <f t="shared" si="53"/>
        <v>TRS Champs Ladies</v>
      </c>
    </row>
    <row r="106" spans="4:22">
      <c r="D106">
        <f t="shared" si="39"/>
        <v>38</v>
      </c>
      <c r="E106" t="s">
        <v>56</v>
      </c>
      <c r="F106" t="str">
        <f t="shared" si="38"/>
        <v>38F</v>
      </c>
      <c r="G106" s="2" t="str">
        <f t="shared" si="72"/>
        <v>TRI Games 17+ Girls</v>
      </c>
      <c r="H106" s="2" t="str">
        <f t="shared" si="63"/>
        <v>DMT Games 15+ Girls</v>
      </c>
      <c r="I106" t="str">
        <f t="shared" si="64"/>
        <v>TRI Games Disability 15+ Girls</v>
      </c>
      <c r="J106" s="2" t="str">
        <f t="shared" si="73"/>
        <v>TRI Intermediate 17+ Girls</v>
      </c>
      <c r="K106" t="str">
        <f t="shared" si="66"/>
        <v>TRI Intermediate Disability 15+ Girls</v>
      </c>
      <c r="L106" s="2" t="str">
        <f t="shared" si="74"/>
        <v>TRI Champs 17+ Girls</v>
      </c>
      <c r="M106" s="2" t="str">
        <f t="shared" si="68"/>
        <v>DMT Champs 15+ Girls</v>
      </c>
      <c r="N106" t="str">
        <f t="shared" si="69"/>
        <v>TRI Champs Disability - Cat 1 15+ Girls</v>
      </c>
      <c r="O106" t="str">
        <f t="shared" si="47"/>
        <v>TRI Champs Disability - Cat 2 8-14 Girls</v>
      </c>
      <c r="P106" t="str">
        <f t="shared" si="70"/>
        <v>DMT Champs Disability - Cat 1 15+ Girls</v>
      </c>
      <c r="Q106" t="str">
        <f t="shared" si="49"/>
        <v>DMT Champs Disability - Cat 2 8-14 Girls</v>
      </c>
      <c r="R106" t="str">
        <f t="shared" si="50"/>
        <v>TRI Champs Ladies</v>
      </c>
      <c r="S106" t="str">
        <f t="shared" si="51"/>
        <v>DMT Champs Ladies</v>
      </c>
      <c r="T106" s="2" t="str">
        <f t="shared" si="75"/>
        <v>TRS Games 17+</v>
      </c>
      <c r="U106" s="2" t="str">
        <f t="shared" si="75"/>
        <v>TRS Intermediate 17+</v>
      </c>
      <c r="V106" t="str">
        <f t="shared" si="53"/>
        <v>TRS Champs Ladies</v>
      </c>
    </row>
    <row r="107" spans="4:22">
      <c r="D107">
        <f t="shared" si="39"/>
        <v>39</v>
      </c>
      <c r="E107" t="s">
        <v>56</v>
      </c>
      <c r="F107" t="str">
        <f t="shared" si="38"/>
        <v>39F</v>
      </c>
      <c r="G107" s="2" t="str">
        <f t="shared" si="72"/>
        <v>TRI Games 17+ Girls</v>
      </c>
      <c r="H107" s="2" t="str">
        <f t="shared" si="63"/>
        <v>DMT Games 15+ Girls</v>
      </c>
      <c r="I107" t="str">
        <f t="shared" si="64"/>
        <v>TRI Games Disability 15+ Girls</v>
      </c>
      <c r="J107" s="2" t="str">
        <f t="shared" si="73"/>
        <v>TRI Intermediate 17+ Girls</v>
      </c>
      <c r="K107" t="str">
        <f t="shared" si="66"/>
        <v>TRI Intermediate Disability 15+ Girls</v>
      </c>
      <c r="L107" s="2" t="str">
        <f t="shared" si="74"/>
        <v>TRI Champs 17+ Girls</v>
      </c>
      <c r="M107" s="2" t="str">
        <f t="shared" si="68"/>
        <v>DMT Champs 15+ Girls</v>
      </c>
      <c r="N107" t="str">
        <f t="shared" si="69"/>
        <v>TRI Champs Disability - Cat 1 15+ Girls</v>
      </c>
      <c r="O107" t="str">
        <f t="shared" si="47"/>
        <v>TRI Champs Disability - Cat 2 8-14 Girls</v>
      </c>
      <c r="P107" t="str">
        <f t="shared" si="70"/>
        <v>DMT Champs Disability - Cat 1 15+ Girls</v>
      </c>
      <c r="Q107" t="str">
        <f t="shared" si="49"/>
        <v>DMT Champs Disability - Cat 2 8-14 Girls</v>
      </c>
      <c r="R107" t="str">
        <f t="shared" si="50"/>
        <v>TRI Champs Ladies</v>
      </c>
      <c r="S107" t="str">
        <f t="shared" si="51"/>
        <v>DMT Champs Ladies</v>
      </c>
      <c r="T107" s="2" t="str">
        <f t="shared" si="75"/>
        <v>TRS Games 17+</v>
      </c>
      <c r="U107" s="2" t="str">
        <f t="shared" si="75"/>
        <v>TRS Intermediate 17+</v>
      </c>
      <c r="V107" t="str">
        <f t="shared" si="53"/>
        <v>TRS Champs Ladies</v>
      </c>
    </row>
    <row r="108" spans="4:22">
      <c r="D108">
        <f t="shared" si="39"/>
        <v>40</v>
      </c>
      <c r="E108" t="s">
        <v>56</v>
      </c>
      <c r="F108" t="str">
        <f t="shared" si="38"/>
        <v>40F</v>
      </c>
      <c r="G108" s="2" t="str">
        <f t="shared" si="72"/>
        <v>TRI Games 17+ Girls</v>
      </c>
      <c r="H108" s="2" t="str">
        <f t="shared" si="63"/>
        <v>DMT Games 15+ Girls</v>
      </c>
      <c r="I108" t="str">
        <f t="shared" si="64"/>
        <v>TRI Games Disability 15+ Girls</v>
      </c>
      <c r="J108" s="2" t="str">
        <f t="shared" si="73"/>
        <v>TRI Intermediate 17+ Girls</v>
      </c>
      <c r="K108" t="str">
        <f t="shared" si="66"/>
        <v>TRI Intermediate Disability 15+ Girls</v>
      </c>
      <c r="L108" s="2" t="str">
        <f t="shared" si="74"/>
        <v>TRI Champs 17+ Girls</v>
      </c>
      <c r="M108" s="2" t="str">
        <f t="shared" si="68"/>
        <v>DMT Champs 15+ Girls</v>
      </c>
      <c r="N108" t="str">
        <f t="shared" si="69"/>
        <v>TRI Champs Disability - Cat 1 15+ Girls</v>
      </c>
      <c r="O108" t="str">
        <f t="shared" si="47"/>
        <v>TRI Champs Disability - Cat 2 8-14 Girls</v>
      </c>
      <c r="P108" t="str">
        <f t="shared" si="70"/>
        <v>DMT Champs Disability - Cat 1 15+ Girls</v>
      </c>
      <c r="Q108" t="str">
        <f t="shared" si="49"/>
        <v>DMT Champs Disability - Cat 2 8-14 Girls</v>
      </c>
      <c r="R108" t="str">
        <f t="shared" si="50"/>
        <v>TRI Champs Ladies</v>
      </c>
      <c r="S108" t="str">
        <f t="shared" si="51"/>
        <v>DMT Champs Ladies</v>
      </c>
      <c r="T108" s="2" t="str">
        <f t="shared" si="75"/>
        <v>TRS Games 17+</v>
      </c>
      <c r="U108" s="2" t="str">
        <f t="shared" si="75"/>
        <v>TRS Intermediate 17+</v>
      </c>
      <c r="V108" t="str">
        <f t="shared" si="53"/>
        <v>TRS Champs Ladies</v>
      </c>
    </row>
    <row r="109" spans="4:22">
      <c r="D109">
        <f t="shared" si="39"/>
        <v>41</v>
      </c>
      <c r="E109" t="s">
        <v>56</v>
      </c>
      <c r="F109" t="str">
        <f t="shared" si="38"/>
        <v>41F</v>
      </c>
      <c r="G109" s="2" t="str">
        <f t="shared" si="72"/>
        <v>TRI Games 17+ Girls</v>
      </c>
      <c r="H109" s="2" t="str">
        <f t="shared" si="63"/>
        <v>DMT Games 15+ Girls</v>
      </c>
      <c r="I109" t="str">
        <f t="shared" si="64"/>
        <v>TRI Games Disability 15+ Girls</v>
      </c>
      <c r="J109" s="2" t="str">
        <f t="shared" si="73"/>
        <v>TRI Intermediate 17+ Girls</v>
      </c>
      <c r="K109" t="str">
        <f t="shared" si="66"/>
        <v>TRI Intermediate Disability 15+ Girls</v>
      </c>
      <c r="L109" s="2" t="str">
        <f t="shared" si="74"/>
        <v>TRI Champs 17+ Girls</v>
      </c>
      <c r="M109" s="2" t="str">
        <f t="shared" si="68"/>
        <v>DMT Champs 15+ Girls</v>
      </c>
      <c r="N109" t="str">
        <f t="shared" si="69"/>
        <v>TRI Champs Disability - Cat 1 15+ Girls</v>
      </c>
      <c r="O109" t="str">
        <f t="shared" si="47"/>
        <v>TRI Champs Disability - Cat 2 8-14 Girls</v>
      </c>
      <c r="P109" t="str">
        <f t="shared" si="70"/>
        <v>DMT Champs Disability - Cat 1 15+ Girls</v>
      </c>
      <c r="Q109" t="str">
        <f t="shared" si="49"/>
        <v>DMT Champs Disability - Cat 2 8-14 Girls</v>
      </c>
      <c r="R109" t="str">
        <f t="shared" si="50"/>
        <v>TRI Champs Ladies</v>
      </c>
      <c r="S109" t="str">
        <f t="shared" si="51"/>
        <v>DMT Champs Ladies</v>
      </c>
      <c r="T109" s="2" t="str">
        <f t="shared" si="75"/>
        <v>TRS Games 17+</v>
      </c>
      <c r="U109" s="2" t="str">
        <f t="shared" si="75"/>
        <v>TRS Intermediate 17+</v>
      </c>
      <c r="V109" t="str">
        <f t="shared" si="53"/>
        <v>TRS Champs Ladies</v>
      </c>
    </row>
    <row r="110" spans="4:22">
      <c r="D110">
        <f t="shared" si="39"/>
        <v>42</v>
      </c>
      <c r="E110" t="s">
        <v>56</v>
      </c>
      <c r="F110" t="str">
        <f t="shared" si="38"/>
        <v>42F</v>
      </c>
      <c r="G110" s="2" t="str">
        <f t="shared" si="72"/>
        <v>TRI Games 17+ Girls</v>
      </c>
      <c r="H110" s="2" t="str">
        <f t="shared" si="63"/>
        <v>DMT Games 15+ Girls</v>
      </c>
      <c r="I110" t="str">
        <f t="shared" si="64"/>
        <v>TRI Games Disability 15+ Girls</v>
      </c>
      <c r="J110" s="2" t="str">
        <f t="shared" si="73"/>
        <v>TRI Intermediate 17+ Girls</v>
      </c>
      <c r="K110" t="str">
        <f t="shared" si="66"/>
        <v>TRI Intermediate Disability 15+ Girls</v>
      </c>
      <c r="L110" s="2" t="str">
        <f t="shared" si="74"/>
        <v>TRI Champs 17+ Girls</v>
      </c>
      <c r="M110" s="2" t="str">
        <f t="shared" si="68"/>
        <v>DMT Champs 15+ Girls</v>
      </c>
      <c r="N110" t="str">
        <f t="shared" si="69"/>
        <v>TRI Champs Disability - Cat 1 15+ Girls</v>
      </c>
      <c r="O110" t="str">
        <f t="shared" si="47"/>
        <v>TRI Champs Disability - Cat 2 8-14 Girls</v>
      </c>
      <c r="P110" t="str">
        <f t="shared" si="70"/>
        <v>DMT Champs Disability - Cat 1 15+ Girls</v>
      </c>
      <c r="Q110" t="str">
        <f t="shared" si="49"/>
        <v>DMT Champs Disability - Cat 2 8-14 Girls</v>
      </c>
      <c r="R110" t="str">
        <f t="shared" si="50"/>
        <v>TRI Champs Ladies</v>
      </c>
      <c r="S110" t="str">
        <f t="shared" si="51"/>
        <v>DMT Champs Ladies</v>
      </c>
      <c r="T110" s="2" t="str">
        <f t="shared" si="75"/>
        <v>TRS Games 17+</v>
      </c>
      <c r="U110" s="2" t="str">
        <f t="shared" si="75"/>
        <v>TRS Intermediate 17+</v>
      </c>
      <c r="V110" t="str">
        <f t="shared" si="53"/>
        <v>TRS Champs Ladies</v>
      </c>
    </row>
    <row r="111" spans="4:22">
      <c r="D111">
        <f t="shared" si="39"/>
        <v>43</v>
      </c>
      <c r="E111" t="s">
        <v>56</v>
      </c>
      <c r="F111" t="str">
        <f t="shared" si="38"/>
        <v>43F</v>
      </c>
      <c r="G111" s="2" t="str">
        <f t="shared" si="72"/>
        <v>TRI Games 17+ Girls</v>
      </c>
      <c r="H111" s="2" t="str">
        <f t="shared" si="63"/>
        <v>DMT Games 15+ Girls</v>
      </c>
      <c r="I111" t="str">
        <f t="shared" si="64"/>
        <v>TRI Games Disability 15+ Girls</v>
      </c>
      <c r="J111" s="2" t="str">
        <f t="shared" si="73"/>
        <v>TRI Intermediate 17+ Girls</v>
      </c>
      <c r="K111" t="str">
        <f t="shared" si="66"/>
        <v>TRI Intermediate Disability 15+ Girls</v>
      </c>
      <c r="L111" s="2" t="str">
        <f t="shared" si="74"/>
        <v>TRI Champs 17+ Girls</v>
      </c>
      <c r="M111" s="2" t="str">
        <f t="shared" si="68"/>
        <v>DMT Champs 15+ Girls</v>
      </c>
      <c r="N111" t="str">
        <f t="shared" si="69"/>
        <v>TRI Champs Disability - Cat 1 15+ Girls</v>
      </c>
      <c r="O111" t="str">
        <f t="shared" si="47"/>
        <v>TRI Champs Disability - Cat 2 8-14 Girls</v>
      </c>
      <c r="P111" t="str">
        <f t="shared" si="70"/>
        <v>DMT Champs Disability - Cat 1 15+ Girls</v>
      </c>
      <c r="Q111" t="str">
        <f t="shared" si="49"/>
        <v>DMT Champs Disability - Cat 2 8-14 Girls</v>
      </c>
      <c r="R111" t="str">
        <f t="shared" si="50"/>
        <v>TRI Champs Ladies</v>
      </c>
      <c r="S111" t="str">
        <f t="shared" si="51"/>
        <v>DMT Champs Ladies</v>
      </c>
      <c r="T111" s="2" t="str">
        <f t="shared" si="75"/>
        <v>TRS Games 17+</v>
      </c>
      <c r="U111" s="2" t="str">
        <f t="shared" si="75"/>
        <v>TRS Intermediate 17+</v>
      </c>
      <c r="V111" t="str">
        <f t="shared" si="53"/>
        <v>TRS Champs Ladies</v>
      </c>
    </row>
    <row r="112" spans="4:22">
      <c r="D112">
        <f t="shared" si="39"/>
        <v>44</v>
      </c>
      <c r="E112" t="s">
        <v>56</v>
      </c>
      <c r="F112" t="str">
        <f t="shared" si="38"/>
        <v>44F</v>
      </c>
      <c r="G112" s="2" t="str">
        <f t="shared" si="72"/>
        <v>TRI Games 17+ Girls</v>
      </c>
      <c r="H112" s="2" t="str">
        <f t="shared" si="63"/>
        <v>DMT Games 15+ Girls</v>
      </c>
      <c r="I112" t="str">
        <f t="shared" si="64"/>
        <v>TRI Games Disability 15+ Girls</v>
      </c>
      <c r="J112" s="2" t="str">
        <f t="shared" si="73"/>
        <v>TRI Intermediate 17+ Girls</v>
      </c>
      <c r="K112" t="str">
        <f t="shared" si="66"/>
        <v>TRI Intermediate Disability 15+ Girls</v>
      </c>
      <c r="L112" s="2" t="str">
        <f t="shared" si="74"/>
        <v>TRI Champs 17+ Girls</v>
      </c>
      <c r="M112" s="2" t="str">
        <f t="shared" si="68"/>
        <v>DMT Champs 15+ Girls</v>
      </c>
      <c r="N112" t="str">
        <f t="shared" si="69"/>
        <v>TRI Champs Disability - Cat 1 15+ Girls</v>
      </c>
      <c r="O112" t="str">
        <f t="shared" si="47"/>
        <v>TRI Champs Disability - Cat 2 8-14 Girls</v>
      </c>
      <c r="P112" t="str">
        <f t="shared" si="70"/>
        <v>DMT Champs Disability - Cat 1 15+ Girls</v>
      </c>
      <c r="Q112" t="str">
        <f t="shared" si="49"/>
        <v>DMT Champs Disability - Cat 2 8-14 Girls</v>
      </c>
      <c r="R112" t="str">
        <f t="shared" si="50"/>
        <v>TRI Champs Ladies</v>
      </c>
      <c r="S112" t="str">
        <f t="shared" si="51"/>
        <v>DMT Champs Ladies</v>
      </c>
      <c r="T112" s="2" t="str">
        <f t="shared" si="75"/>
        <v>TRS Games 17+</v>
      </c>
      <c r="U112" s="2" t="str">
        <f t="shared" si="75"/>
        <v>TRS Intermediate 17+</v>
      </c>
      <c r="V112" t="str">
        <f t="shared" si="53"/>
        <v>TRS Champs Ladies</v>
      </c>
    </row>
    <row r="113" spans="4:22">
      <c r="D113">
        <f t="shared" si="39"/>
        <v>45</v>
      </c>
      <c r="E113" t="s">
        <v>56</v>
      </c>
      <c r="F113" t="str">
        <f t="shared" si="38"/>
        <v>45F</v>
      </c>
      <c r="G113" s="2" t="str">
        <f t="shared" si="72"/>
        <v>TRI Games 17+ Girls</v>
      </c>
      <c r="H113" s="2" t="str">
        <f t="shared" si="63"/>
        <v>DMT Games 15+ Girls</v>
      </c>
      <c r="I113" t="str">
        <f t="shared" si="64"/>
        <v>TRI Games Disability 15+ Girls</v>
      </c>
      <c r="J113" s="2" t="str">
        <f t="shared" si="73"/>
        <v>TRI Intermediate 17+ Girls</v>
      </c>
      <c r="K113" t="str">
        <f t="shared" si="66"/>
        <v>TRI Intermediate Disability 15+ Girls</v>
      </c>
      <c r="L113" s="2" t="str">
        <f t="shared" si="74"/>
        <v>TRI Champs 17+ Girls</v>
      </c>
      <c r="M113" s="2" t="str">
        <f t="shared" si="68"/>
        <v>DMT Champs 15+ Girls</v>
      </c>
      <c r="N113" t="str">
        <f t="shared" si="69"/>
        <v>TRI Champs Disability - Cat 1 15+ Girls</v>
      </c>
      <c r="O113" t="str">
        <f t="shared" si="47"/>
        <v>TRI Champs Disability - Cat 2 8-14 Girls</v>
      </c>
      <c r="P113" t="str">
        <f t="shared" si="70"/>
        <v>DMT Champs Disability - Cat 1 15+ Girls</v>
      </c>
      <c r="Q113" t="str">
        <f t="shared" si="49"/>
        <v>DMT Champs Disability - Cat 2 8-14 Girls</v>
      </c>
      <c r="R113" t="str">
        <f t="shared" si="50"/>
        <v>TRI Champs Ladies</v>
      </c>
      <c r="S113" t="str">
        <f t="shared" si="51"/>
        <v>DMT Champs Ladies</v>
      </c>
      <c r="T113" s="2" t="str">
        <f t="shared" si="75"/>
        <v>TRS Games 17+</v>
      </c>
      <c r="U113" s="2" t="str">
        <f t="shared" si="75"/>
        <v>TRS Intermediate 17+</v>
      </c>
      <c r="V113" t="str">
        <f t="shared" si="53"/>
        <v>TRS Champs Ladies</v>
      </c>
    </row>
    <row r="114" spans="4:22">
      <c r="D114">
        <f t="shared" si="39"/>
        <v>46</v>
      </c>
      <c r="E114" t="s">
        <v>56</v>
      </c>
      <c r="F114" t="str">
        <f t="shared" si="38"/>
        <v>46F</v>
      </c>
      <c r="G114" s="2" t="str">
        <f t="shared" si="72"/>
        <v>TRI Games 17+ Girls</v>
      </c>
      <c r="H114" s="2" t="str">
        <f t="shared" si="63"/>
        <v>DMT Games 15+ Girls</v>
      </c>
      <c r="I114" t="str">
        <f t="shared" si="64"/>
        <v>TRI Games Disability 15+ Girls</v>
      </c>
      <c r="J114" s="2" t="str">
        <f t="shared" si="73"/>
        <v>TRI Intermediate 17+ Girls</v>
      </c>
      <c r="K114" t="str">
        <f t="shared" si="66"/>
        <v>TRI Intermediate Disability 15+ Girls</v>
      </c>
      <c r="L114" s="2" t="str">
        <f t="shared" si="74"/>
        <v>TRI Champs 17+ Girls</v>
      </c>
      <c r="M114" s="2" t="str">
        <f t="shared" si="68"/>
        <v>DMT Champs 15+ Girls</v>
      </c>
      <c r="N114" t="str">
        <f t="shared" si="69"/>
        <v>TRI Champs Disability - Cat 1 15+ Girls</v>
      </c>
      <c r="O114" t="str">
        <f t="shared" si="47"/>
        <v>TRI Champs Disability - Cat 2 8-14 Girls</v>
      </c>
      <c r="P114" t="str">
        <f t="shared" si="70"/>
        <v>DMT Champs Disability - Cat 1 15+ Girls</v>
      </c>
      <c r="Q114" t="str">
        <f t="shared" si="49"/>
        <v>DMT Champs Disability - Cat 2 8-14 Girls</v>
      </c>
      <c r="R114" t="str">
        <f t="shared" si="50"/>
        <v>TRI Champs Ladies</v>
      </c>
      <c r="S114" t="str">
        <f t="shared" si="51"/>
        <v>DMT Champs Ladies</v>
      </c>
      <c r="T114" s="2" t="str">
        <f t="shared" si="75"/>
        <v>TRS Games 17+</v>
      </c>
      <c r="U114" s="2" t="str">
        <f t="shared" si="75"/>
        <v>TRS Intermediate 17+</v>
      </c>
      <c r="V114" t="str">
        <f t="shared" si="53"/>
        <v>TRS Champs Ladies</v>
      </c>
    </row>
    <row r="115" spans="4:22">
      <c r="D115">
        <f t="shared" si="39"/>
        <v>47</v>
      </c>
      <c r="E115" t="s">
        <v>56</v>
      </c>
      <c r="F115" t="str">
        <f t="shared" si="38"/>
        <v>47F</v>
      </c>
      <c r="G115" s="2" t="str">
        <f t="shared" si="72"/>
        <v>TRI Games 17+ Girls</v>
      </c>
      <c r="H115" s="2" t="str">
        <f t="shared" si="63"/>
        <v>DMT Games 15+ Girls</v>
      </c>
      <c r="I115" t="str">
        <f t="shared" si="64"/>
        <v>TRI Games Disability 15+ Girls</v>
      </c>
      <c r="J115" s="2" t="str">
        <f t="shared" si="73"/>
        <v>TRI Intermediate 17+ Girls</v>
      </c>
      <c r="K115" t="str">
        <f t="shared" si="66"/>
        <v>TRI Intermediate Disability 15+ Girls</v>
      </c>
      <c r="L115" s="2" t="str">
        <f t="shared" si="74"/>
        <v>TRI Champs 17+ Girls</v>
      </c>
      <c r="M115" s="2" t="str">
        <f t="shared" si="68"/>
        <v>DMT Champs 15+ Girls</v>
      </c>
      <c r="N115" t="str">
        <f t="shared" si="69"/>
        <v>TRI Champs Disability - Cat 1 15+ Girls</v>
      </c>
      <c r="O115" t="str">
        <f t="shared" si="47"/>
        <v>TRI Champs Disability - Cat 2 8-14 Girls</v>
      </c>
      <c r="P115" t="str">
        <f t="shared" si="70"/>
        <v>DMT Champs Disability - Cat 1 15+ Girls</v>
      </c>
      <c r="Q115" t="str">
        <f t="shared" si="49"/>
        <v>DMT Champs Disability - Cat 2 8-14 Girls</v>
      </c>
      <c r="R115" t="str">
        <f t="shared" si="50"/>
        <v>TRI Champs Ladies</v>
      </c>
      <c r="S115" t="str">
        <f t="shared" si="51"/>
        <v>DMT Champs Ladies</v>
      </c>
      <c r="T115" s="2" t="str">
        <f t="shared" si="75"/>
        <v>TRS Games 17+</v>
      </c>
      <c r="U115" s="2" t="str">
        <f t="shared" si="75"/>
        <v>TRS Intermediate 17+</v>
      </c>
      <c r="V115" t="str">
        <f t="shared" si="53"/>
        <v>TRS Champs Ladies</v>
      </c>
    </row>
    <row r="116" spans="4:22">
      <c r="D116">
        <f t="shared" si="39"/>
        <v>48</v>
      </c>
      <c r="E116" t="s">
        <v>56</v>
      </c>
      <c r="F116" t="str">
        <f t="shared" si="38"/>
        <v>48F</v>
      </c>
      <c r="G116" s="2" t="str">
        <f t="shared" si="72"/>
        <v>TRI Games 17+ Girls</v>
      </c>
      <c r="H116" s="2" t="str">
        <f t="shared" si="63"/>
        <v>DMT Games 15+ Girls</v>
      </c>
      <c r="I116" t="str">
        <f t="shared" si="64"/>
        <v>TRI Games Disability 15+ Girls</v>
      </c>
      <c r="J116" s="2" t="str">
        <f t="shared" si="73"/>
        <v>TRI Intermediate 17+ Girls</v>
      </c>
      <c r="K116" t="str">
        <f t="shared" si="66"/>
        <v>TRI Intermediate Disability 15+ Girls</v>
      </c>
      <c r="L116" s="2" t="str">
        <f t="shared" si="74"/>
        <v>TRI Champs 17+ Girls</v>
      </c>
      <c r="M116" s="2" t="str">
        <f t="shared" si="68"/>
        <v>DMT Champs 15+ Girls</v>
      </c>
      <c r="N116" t="str">
        <f t="shared" si="69"/>
        <v>TRI Champs Disability - Cat 1 15+ Girls</v>
      </c>
      <c r="O116" t="str">
        <f t="shared" si="47"/>
        <v>TRI Champs Disability - Cat 2 8-14 Girls</v>
      </c>
      <c r="P116" t="str">
        <f t="shared" si="70"/>
        <v>DMT Champs Disability - Cat 1 15+ Girls</v>
      </c>
      <c r="Q116" t="str">
        <f t="shared" si="49"/>
        <v>DMT Champs Disability - Cat 2 8-14 Girls</v>
      </c>
      <c r="R116" t="str">
        <f t="shared" si="50"/>
        <v>TRI Champs Ladies</v>
      </c>
      <c r="S116" t="str">
        <f t="shared" si="51"/>
        <v>DMT Champs Ladies</v>
      </c>
      <c r="T116" s="2" t="str">
        <f t="shared" si="75"/>
        <v>TRS Games 17+</v>
      </c>
      <c r="U116" s="2" t="str">
        <f t="shared" si="75"/>
        <v>TRS Intermediate 17+</v>
      </c>
      <c r="V116" t="str">
        <f t="shared" si="53"/>
        <v>TRS Champs Ladies</v>
      </c>
    </row>
    <row r="117" spans="4:22">
      <c r="D117">
        <f t="shared" si="39"/>
        <v>49</v>
      </c>
      <c r="E117" t="s">
        <v>56</v>
      </c>
      <c r="F117" t="str">
        <f t="shared" si="38"/>
        <v>49F</v>
      </c>
      <c r="G117" s="2" t="str">
        <f t="shared" si="72"/>
        <v>TRI Games 17+ Girls</v>
      </c>
      <c r="H117" s="2" t="str">
        <f t="shared" si="63"/>
        <v>DMT Games 15+ Girls</v>
      </c>
      <c r="I117" t="str">
        <f t="shared" si="64"/>
        <v>TRI Games Disability 15+ Girls</v>
      </c>
      <c r="J117" s="2" t="str">
        <f t="shared" si="73"/>
        <v>TRI Intermediate 17+ Girls</v>
      </c>
      <c r="K117" t="str">
        <f t="shared" si="66"/>
        <v>TRI Intermediate Disability 15+ Girls</v>
      </c>
      <c r="L117" s="2" t="str">
        <f t="shared" si="74"/>
        <v>TRI Champs 17+ Girls</v>
      </c>
      <c r="M117" s="2" t="str">
        <f t="shared" si="68"/>
        <v>DMT Champs 15+ Girls</v>
      </c>
      <c r="N117" t="str">
        <f t="shared" si="69"/>
        <v>TRI Champs Disability - Cat 1 15+ Girls</v>
      </c>
      <c r="O117" t="str">
        <f t="shared" si="47"/>
        <v>TRI Champs Disability - Cat 2 8-14 Girls</v>
      </c>
      <c r="P117" t="str">
        <f t="shared" si="70"/>
        <v>DMT Champs Disability - Cat 1 15+ Girls</v>
      </c>
      <c r="Q117" t="str">
        <f t="shared" si="49"/>
        <v>DMT Champs Disability - Cat 2 8-14 Girls</v>
      </c>
      <c r="R117" t="str">
        <f t="shared" si="50"/>
        <v>TRI Champs Ladies</v>
      </c>
      <c r="S117" t="str">
        <f t="shared" si="51"/>
        <v>DMT Champs Ladies</v>
      </c>
      <c r="T117" s="2" t="str">
        <f t="shared" si="75"/>
        <v>TRS Games 17+</v>
      </c>
      <c r="U117" s="2" t="str">
        <f t="shared" si="75"/>
        <v>TRS Intermediate 17+</v>
      </c>
      <c r="V117" t="str">
        <f t="shared" si="53"/>
        <v>TRS Champs Ladies</v>
      </c>
    </row>
    <row r="118" spans="4:22">
      <c r="D118">
        <f t="shared" si="39"/>
        <v>50</v>
      </c>
      <c r="E118" t="s">
        <v>56</v>
      </c>
      <c r="F118" t="str">
        <f t="shared" si="38"/>
        <v>50F</v>
      </c>
      <c r="G118" s="2" t="str">
        <f t="shared" si="72"/>
        <v>TRI Games 17+ Girls</v>
      </c>
      <c r="H118" s="2" t="str">
        <f t="shared" si="63"/>
        <v>DMT Games 15+ Girls</v>
      </c>
      <c r="I118" t="str">
        <f t="shared" si="64"/>
        <v>TRI Games Disability 15+ Girls</v>
      </c>
      <c r="J118" s="2" t="str">
        <f t="shared" si="73"/>
        <v>TRI Intermediate 17+ Girls</v>
      </c>
      <c r="K118" t="str">
        <f t="shared" si="66"/>
        <v>TRI Intermediate Disability 15+ Girls</v>
      </c>
      <c r="L118" s="2" t="str">
        <f t="shared" si="74"/>
        <v>TRI Champs 17+ Girls</v>
      </c>
      <c r="M118" s="2" t="str">
        <f t="shared" si="68"/>
        <v>DMT Champs 15+ Girls</v>
      </c>
      <c r="N118" t="str">
        <f t="shared" si="69"/>
        <v>TRI Champs Disability - Cat 1 15+ Girls</v>
      </c>
      <c r="O118" t="str">
        <f t="shared" si="47"/>
        <v>TRI Champs Disability - Cat 2 8-14 Girls</v>
      </c>
      <c r="P118" t="str">
        <f t="shared" si="70"/>
        <v>DMT Champs Disability - Cat 1 15+ Girls</v>
      </c>
      <c r="Q118" t="str">
        <f t="shared" si="49"/>
        <v>DMT Champs Disability - Cat 2 8-14 Girls</v>
      </c>
      <c r="R118" t="str">
        <f t="shared" si="50"/>
        <v>TRI Champs Ladies</v>
      </c>
      <c r="S118" t="str">
        <f t="shared" si="51"/>
        <v>DMT Champs Ladies</v>
      </c>
      <c r="T118" s="2" t="str">
        <f t="shared" si="75"/>
        <v>TRS Games 17+</v>
      </c>
      <c r="U118" s="2" t="str">
        <f t="shared" si="75"/>
        <v>TRS Intermediate 17+</v>
      </c>
      <c r="V118" t="str">
        <f t="shared" si="53"/>
        <v>TRS Champs Ladies</v>
      </c>
    </row>
    <row r="119" spans="4:22">
      <c r="D119">
        <f t="shared" si="39"/>
        <v>51</v>
      </c>
      <c r="E119" t="s">
        <v>56</v>
      </c>
      <c r="F119" t="str">
        <f t="shared" si="38"/>
        <v>51F</v>
      </c>
      <c r="G119" s="2" t="str">
        <f t="shared" si="72"/>
        <v>TRI Games 17+ Girls</v>
      </c>
      <c r="H119" s="2" t="str">
        <f t="shared" si="63"/>
        <v>DMT Games 15+ Girls</v>
      </c>
      <c r="I119" t="str">
        <f t="shared" si="64"/>
        <v>TRI Games Disability 15+ Girls</v>
      </c>
      <c r="J119" s="2" t="str">
        <f t="shared" si="73"/>
        <v>TRI Intermediate 17+ Girls</v>
      </c>
      <c r="K119" t="str">
        <f t="shared" si="66"/>
        <v>TRI Intermediate Disability 15+ Girls</v>
      </c>
      <c r="L119" s="2" t="str">
        <f t="shared" si="74"/>
        <v>TRI Champs 17+ Girls</v>
      </c>
      <c r="M119" s="2" t="str">
        <f t="shared" si="68"/>
        <v>DMT Champs 15+ Girls</v>
      </c>
      <c r="N119" t="str">
        <f t="shared" si="69"/>
        <v>TRI Champs Disability - Cat 1 15+ Girls</v>
      </c>
      <c r="O119" t="str">
        <f t="shared" si="47"/>
        <v>TRI Champs Disability - Cat 2 8-14 Girls</v>
      </c>
      <c r="P119" t="str">
        <f t="shared" si="70"/>
        <v>DMT Champs Disability - Cat 1 15+ Girls</v>
      </c>
      <c r="Q119" t="str">
        <f t="shared" si="49"/>
        <v>DMT Champs Disability - Cat 2 8-14 Girls</v>
      </c>
      <c r="R119" t="str">
        <f t="shared" si="50"/>
        <v>TRI Champs Ladies</v>
      </c>
      <c r="S119" t="str">
        <f t="shared" si="51"/>
        <v>DMT Champs Ladies</v>
      </c>
      <c r="T119" s="2" t="str">
        <f t="shared" si="75"/>
        <v>TRS Games 17+</v>
      </c>
      <c r="U119" s="2" t="str">
        <f t="shared" si="75"/>
        <v>TRS Intermediate 17+</v>
      </c>
      <c r="V119" t="str">
        <f t="shared" si="53"/>
        <v>TRS Champs Ladies</v>
      </c>
    </row>
    <row r="120" spans="4:22">
      <c r="D120">
        <f t="shared" si="39"/>
        <v>52</v>
      </c>
      <c r="E120" t="s">
        <v>56</v>
      </c>
      <c r="F120" t="str">
        <f t="shared" si="38"/>
        <v>52F</v>
      </c>
      <c r="G120" s="2" t="str">
        <f t="shared" si="72"/>
        <v>TRI Games 17+ Girls</v>
      </c>
      <c r="H120" s="2" t="str">
        <f t="shared" si="63"/>
        <v>DMT Games 15+ Girls</v>
      </c>
      <c r="I120" t="str">
        <f t="shared" si="64"/>
        <v>TRI Games Disability 15+ Girls</v>
      </c>
      <c r="J120" s="2" t="str">
        <f t="shared" si="73"/>
        <v>TRI Intermediate 17+ Girls</v>
      </c>
      <c r="K120" t="str">
        <f t="shared" si="66"/>
        <v>TRI Intermediate Disability 15+ Girls</v>
      </c>
      <c r="L120" s="2" t="str">
        <f t="shared" si="74"/>
        <v>TRI Champs 17+ Girls</v>
      </c>
      <c r="M120" s="2" t="str">
        <f t="shared" si="68"/>
        <v>DMT Champs 15+ Girls</v>
      </c>
      <c r="N120" t="str">
        <f t="shared" si="69"/>
        <v>TRI Champs Disability - Cat 1 15+ Girls</v>
      </c>
      <c r="O120" t="str">
        <f t="shared" si="47"/>
        <v>TRI Champs Disability - Cat 2 8-14 Girls</v>
      </c>
      <c r="P120" t="str">
        <f t="shared" si="70"/>
        <v>DMT Champs Disability - Cat 1 15+ Girls</v>
      </c>
      <c r="Q120" t="str">
        <f t="shared" si="49"/>
        <v>DMT Champs Disability - Cat 2 8-14 Girls</v>
      </c>
      <c r="R120" t="str">
        <f t="shared" si="50"/>
        <v>TRI Champs Ladies</v>
      </c>
      <c r="S120" t="str">
        <f t="shared" si="51"/>
        <v>DMT Champs Ladies</v>
      </c>
      <c r="T120" s="2" t="str">
        <f t="shared" si="75"/>
        <v>TRS Games 17+</v>
      </c>
      <c r="U120" s="2" t="str">
        <f t="shared" si="75"/>
        <v>TRS Intermediate 17+</v>
      </c>
      <c r="V120" t="str">
        <f t="shared" si="53"/>
        <v>TRS Champs Ladies</v>
      </c>
    </row>
    <row r="121" spans="4:22">
      <c r="D121">
        <f t="shared" si="39"/>
        <v>53</v>
      </c>
      <c r="E121" t="s">
        <v>56</v>
      </c>
      <c r="F121" t="str">
        <f t="shared" si="38"/>
        <v>53F</v>
      </c>
      <c r="G121" s="2" t="str">
        <f t="shared" si="72"/>
        <v>TRI Games 17+ Girls</v>
      </c>
      <c r="H121" s="2" t="str">
        <f t="shared" si="63"/>
        <v>DMT Games 15+ Girls</v>
      </c>
      <c r="I121" t="str">
        <f t="shared" si="64"/>
        <v>TRI Games Disability 15+ Girls</v>
      </c>
      <c r="J121" s="2" t="str">
        <f t="shared" si="73"/>
        <v>TRI Intermediate 17+ Girls</v>
      </c>
      <c r="K121" t="str">
        <f t="shared" si="66"/>
        <v>TRI Intermediate Disability 15+ Girls</v>
      </c>
      <c r="L121" s="2" t="str">
        <f t="shared" si="74"/>
        <v>TRI Champs 17+ Girls</v>
      </c>
      <c r="M121" s="2" t="str">
        <f t="shared" si="68"/>
        <v>DMT Champs 15+ Girls</v>
      </c>
      <c r="N121" t="str">
        <f t="shared" si="69"/>
        <v>TRI Champs Disability - Cat 1 15+ Girls</v>
      </c>
      <c r="O121" t="str">
        <f t="shared" si="47"/>
        <v>TRI Champs Disability - Cat 2 8-14 Girls</v>
      </c>
      <c r="P121" t="str">
        <f t="shared" si="70"/>
        <v>DMT Champs Disability - Cat 1 15+ Girls</v>
      </c>
      <c r="Q121" t="str">
        <f t="shared" si="49"/>
        <v>DMT Champs Disability - Cat 2 8-14 Girls</v>
      </c>
      <c r="R121" t="str">
        <f t="shared" si="50"/>
        <v>TRI Champs Ladies</v>
      </c>
      <c r="S121" t="str">
        <f t="shared" si="51"/>
        <v>DMT Champs Ladies</v>
      </c>
      <c r="T121" s="2" t="str">
        <f t="shared" si="75"/>
        <v>TRS Games 17+</v>
      </c>
      <c r="U121" s="2" t="str">
        <f t="shared" si="75"/>
        <v>TRS Intermediate 17+</v>
      </c>
      <c r="V121" t="str">
        <f t="shared" si="53"/>
        <v>TRS Champs Ladies</v>
      </c>
    </row>
    <row r="122" spans="4:22">
      <c r="D122">
        <f t="shared" si="39"/>
        <v>54</v>
      </c>
      <c r="E122" t="s">
        <v>56</v>
      </c>
      <c r="F122" t="str">
        <f t="shared" si="38"/>
        <v>54F</v>
      </c>
      <c r="G122" s="2" t="str">
        <f t="shared" si="72"/>
        <v>TRI Games 17+ Girls</v>
      </c>
      <c r="H122" s="2" t="str">
        <f t="shared" si="63"/>
        <v>DMT Games 15+ Girls</v>
      </c>
      <c r="I122" t="str">
        <f t="shared" si="64"/>
        <v>TRI Games Disability 15+ Girls</v>
      </c>
      <c r="J122" s="2" t="str">
        <f t="shared" si="73"/>
        <v>TRI Intermediate 17+ Girls</v>
      </c>
      <c r="K122" t="str">
        <f t="shared" si="66"/>
        <v>TRI Intermediate Disability 15+ Girls</v>
      </c>
      <c r="L122" s="2" t="str">
        <f t="shared" si="74"/>
        <v>TRI Champs 17+ Girls</v>
      </c>
      <c r="M122" s="2" t="str">
        <f t="shared" si="68"/>
        <v>DMT Champs 15+ Girls</v>
      </c>
      <c r="N122" t="str">
        <f t="shared" si="69"/>
        <v>TRI Champs Disability - Cat 1 15+ Girls</v>
      </c>
      <c r="O122" t="str">
        <f t="shared" si="47"/>
        <v>TRI Champs Disability - Cat 2 8-14 Girls</v>
      </c>
      <c r="P122" t="str">
        <f t="shared" si="70"/>
        <v>DMT Champs Disability - Cat 1 15+ Girls</v>
      </c>
      <c r="Q122" t="str">
        <f t="shared" si="49"/>
        <v>DMT Champs Disability - Cat 2 8-14 Girls</v>
      </c>
      <c r="R122" t="str">
        <f t="shared" si="50"/>
        <v>TRI Champs Ladies</v>
      </c>
      <c r="S122" t="str">
        <f t="shared" si="51"/>
        <v>DMT Champs Ladies</v>
      </c>
      <c r="T122" s="2" t="str">
        <f t="shared" si="75"/>
        <v>TRS Games 17+</v>
      </c>
      <c r="U122" s="2" t="str">
        <f t="shared" si="75"/>
        <v>TRS Intermediate 17+</v>
      </c>
      <c r="V122" t="str">
        <f t="shared" si="53"/>
        <v>TRS Champs Ladies</v>
      </c>
    </row>
    <row r="123" spans="4:22">
      <c r="D123">
        <f t="shared" si="39"/>
        <v>55</v>
      </c>
      <c r="E123" t="s">
        <v>56</v>
      </c>
      <c r="F123" t="str">
        <f t="shared" si="38"/>
        <v>55F</v>
      </c>
      <c r="G123" s="2" t="str">
        <f t="shared" si="72"/>
        <v>TRI Games 17+ Girls</v>
      </c>
      <c r="H123" s="2" t="str">
        <f t="shared" si="63"/>
        <v>DMT Games 15+ Girls</v>
      </c>
      <c r="I123" t="str">
        <f t="shared" si="64"/>
        <v>TRI Games Disability 15+ Girls</v>
      </c>
      <c r="J123" s="2" t="str">
        <f t="shared" si="73"/>
        <v>TRI Intermediate 17+ Girls</v>
      </c>
      <c r="K123" t="str">
        <f t="shared" si="66"/>
        <v>TRI Intermediate Disability 15+ Girls</v>
      </c>
      <c r="L123" s="2" t="str">
        <f t="shared" si="74"/>
        <v>TRI Champs 17+ Girls</v>
      </c>
      <c r="M123" s="2" t="str">
        <f t="shared" si="68"/>
        <v>DMT Champs 15+ Girls</v>
      </c>
      <c r="N123" t="str">
        <f t="shared" si="69"/>
        <v>TRI Champs Disability - Cat 1 15+ Girls</v>
      </c>
      <c r="O123" t="str">
        <f t="shared" si="47"/>
        <v>TRI Champs Disability - Cat 2 8-14 Girls</v>
      </c>
      <c r="P123" t="str">
        <f t="shared" si="70"/>
        <v>DMT Champs Disability - Cat 1 15+ Girls</v>
      </c>
      <c r="Q123" t="str">
        <f t="shared" si="49"/>
        <v>DMT Champs Disability - Cat 2 8-14 Girls</v>
      </c>
      <c r="R123" t="str">
        <f t="shared" si="50"/>
        <v>TRI Champs Ladies</v>
      </c>
      <c r="S123" t="str">
        <f t="shared" si="51"/>
        <v>DMT Champs Ladies</v>
      </c>
      <c r="T123" s="2" t="str">
        <f t="shared" si="75"/>
        <v>TRS Games 17+</v>
      </c>
      <c r="U123" s="2" t="str">
        <f t="shared" si="75"/>
        <v>TRS Intermediate 17+</v>
      </c>
      <c r="V123" t="str">
        <f t="shared" si="53"/>
        <v>TRS Champs Ladies</v>
      </c>
    </row>
    <row r="124" spans="4:22">
      <c r="D124">
        <f t="shared" si="39"/>
        <v>56</v>
      </c>
      <c r="E124" t="s">
        <v>56</v>
      </c>
      <c r="F124" t="str">
        <f t="shared" si="38"/>
        <v>56F</v>
      </c>
      <c r="G124" s="2" t="str">
        <f t="shared" si="72"/>
        <v>TRI Games 17+ Girls</v>
      </c>
      <c r="H124" s="2" t="str">
        <f t="shared" si="63"/>
        <v>DMT Games 15+ Girls</v>
      </c>
      <c r="I124" t="str">
        <f t="shared" si="64"/>
        <v>TRI Games Disability 15+ Girls</v>
      </c>
      <c r="J124" s="2" t="str">
        <f t="shared" si="73"/>
        <v>TRI Intermediate 17+ Girls</v>
      </c>
      <c r="K124" t="str">
        <f t="shared" si="66"/>
        <v>TRI Intermediate Disability 15+ Girls</v>
      </c>
      <c r="L124" s="2" t="str">
        <f t="shared" si="74"/>
        <v>TRI Champs 17+ Girls</v>
      </c>
      <c r="M124" s="2" t="str">
        <f t="shared" si="68"/>
        <v>DMT Champs 15+ Girls</v>
      </c>
      <c r="N124" t="str">
        <f t="shared" si="69"/>
        <v>TRI Champs Disability - Cat 1 15+ Girls</v>
      </c>
      <c r="O124" t="str">
        <f t="shared" si="47"/>
        <v>TRI Champs Disability - Cat 2 8-14 Girls</v>
      </c>
      <c r="P124" t="str">
        <f t="shared" si="70"/>
        <v>DMT Champs Disability - Cat 1 15+ Girls</v>
      </c>
      <c r="Q124" t="str">
        <f t="shared" si="49"/>
        <v>DMT Champs Disability - Cat 2 8-14 Girls</v>
      </c>
      <c r="R124" t="str">
        <f t="shared" si="50"/>
        <v>TRI Champs Ladies</v>
      </c>
      <c r="S124" t="str">
        <f t="shared" si="51"/>
        <v>DMT Champs Ladies</v>
      </c>
      <c r="T124" s="2" t="str">
        <f t="shared" si="75"/>
        <v>TRS Games 17+</v>
      </c>
      <c r="U124" s="2" t="str">
        <f t="shared" si="75"/>
        <v>TRS Intermediate 17+</v>
      </c>
      <c r="V124" t="str">
        <f t="shared" si="53"/>
        <v>TRS Champs Ladies</v>
      </c>
    </row>
    <row r="125" spans="4:22">
      <c r="D125">
        <f t="shared" si="39"/>
        <v>57</v>
      </c>
      <c r="E125" t="s">
        <v>56</v>
      </c>
      <c r="F125" t="str">
        <f t="shared" si="38"/>
        <v>57F</v>
      </c>
      <c r="G125" s="2" t="str">
        <f t="shared" si="72"/>
        <v>TRI Games 17+ Girls</v>
      </c>
      <c r="H125" s="2" t="str">
        <f t="shared" si="63"/>
        <v>DMT Games 15+ Girls</v>
      </c>
      <c r="I125" t="str">
        <f t="shared" si="64"/>
        <v>TRI Games Disability 15+ Girls</v>
      </c>
      <c r="J125" s="2" t="str">
        <f t="shared" si="73"/>
        <v>TRI Intermediate 17+ Girls</v>
      </c>
      <c r="K125" t="str">
        <f t="shared" si="66"/>
        <v>TRI Intermediate Disability 15+ Girls</v>
      </c>
      <c r="L125" s="2" t="str">
        <f t="shared" si="74"/>
        <v>TRI Champs 17+ Girls</v>
      </c>
      <c r="M125" s="2" t="str">
        <f t="shared" si="68"/>
        <v>DMT Champs 15+ Girls</v>
      </c>
      <c r="N125" t="str">
        <f t="shared" si="69"/>
        <v>TRI Champs Disability - Cat 1 15+ Girls</v>
      </c>
      <c r="O125" t="str">
        <f t="shared" si="47"/>
        <v>TRI Champs Disability - Cat 2 8-14 Girls</v>
      </c>
      <c r="P125" t="str">
        <f t="shared" si="70"/>
        <v>DMT Champs Disability - Cat 1 15+ Girls</v>
      </c>
      <c r="Q125" t="str">
        <f t="shared" si="49"/>
        <v>DMT Champs Disability - Cat 2 8-14 Girls</v>
      </c>
      <c r="R125" t="str">
        <f t="shared" si="50"/>
        <v>TRI Champs Ladies</v>
      </c>
      <c r="S125" t="str">
        <f t="shared" si="51"/>
        <v>DMT Champs Ladies</v>
      </c>
      <c r="T125" s="2" t="str">
        <f t="shared" si="75"/>
        <v>TRS Games 17+</v>
      </c>
      <c r="U125" s="2" t="str">
        <f t="shared" si="75"/>
        <v>TRS Intermediate 17+</v>
      </c>
      <c r="V125" t="str">
        <f t="shared" si="53"/>
        <v>TRS Champs Ladies</v>
      </c>
    </row>
    <row r="126" spans="4:22">
      <c r="D126">
        <f t="shared" si="39"/>
        <v>58</v>
      </c>
      <c r="E126" t="s">
        <v>56</v>
      </c>
      <c r="F126" t="str">
        <f t="shared" si="38"/>
        <v>58F</v>
      </c>
      <c r="G126" s="2" t="str">
        <f t="shared" si="72"/>
        <v>TRI Games 17+ Girls</v>
      </c>
      <c r="H126" s="2" t="str">
        <f t="shared" si="63"/>
        <v>DMT Games 15+ Girls</v>
      </c>
      <c r="I126" t="str">
        <f t="shared" si="64"/>
        <v>TRI Games Disability 15+ Girls</v>
      </c>
      <c r="J126" s="2" t="str">
        <f t="shared" si="73"/>
        <v>TRI Intermediate 17+ Girls</v>
      </c>
      <c r="K126" t="str">
        <f t="shared" si="66"/>
        <v>TRI Intermediate Disability 15+ Girls</v>
      </c>
      <c r="L126" s="2" t="str">
        <f t="shared" si="74"/>
        <v>TRI Champs 17+ Girls</v>
      </c>
      <c r="M126" s="2" t="str">
        <f t="shared" si="68"/>
        <v>DMT Champs 15+ Girls</v>
      </c>
      <c r="N126" t="str">
        <f t="shared" si="69"/>
        <v>TRI Champs Disability - Cat 1 15+ Girls</v>
      </c>
      <c r="O126" t="str">
        <f t="shared" si="47"/>
        <v>TRI Champs Disability - Cat 2 8-14 Girls</v>
      </c>
      <c r="P126" t="str">
        <f t="shared" si="70"/>
        <v>DMT Champs Disability - Cat 1 15+ Girls</v>
      </c>
      <c r="Q126" t="str">
        <f t="shared" si="49"/>
        <v>DMT Champs Disability - Cat 2 8-14 Girls</v>
      </c>
      <c r="R126" t="str">
        <f t="shared" si="50"/>
        <v>TRI Champs Ladies</v>
      </c>
      <c r="S126" t="str">
        <f t="shared" si="51"/>
        <v>DMT Champs Ladies</v>
      </c>
      <c r="T126" s="2" t="str">
        <f t="shared" si="75"/>
        <v>TRS Games 17+</v>
      </c>
      <c r="U126" s="2" t="str">
        <f t="shared" si="75"/>
        <v>TRS Intermediate 17+</v>
      </c>
      <c r="V126" t="str">
        <f t="shared" si="53"/>
        <v>TRS Champs Ladies</v>
      </c>
    </row>
    <row r="127" spans="4:22">
      <c r="D127">
        <f t="shared" si="39"/>
        <v>59</v>
      </c>
      <c r="E127" t="s">
        <v>56</v>
      </c>
      <c r="F127" t="str">
        <f t="shared" si="38"/>
        <v>59F</v>
      </c>
      <c r="G127" s="2" t="str">
        <f t="shared" si="72"/>
        <v>TRI Games 17+ Girls</v>
      </c>
      <c r="H127" s="2" t="str">
        <f t="shared" si="63"/>
        <v>DMT Games 15+ Girls</v>
      </c>
      <c r="I127" t="str">
        <f t="shared" si="64"/>
        <v>TRI Games Disability 15+ Girls</v>
      </c>
      <c r="J127" s="2" t="str">
        <f t="shared" si="73"/>
        <v>TRI Intermediate 17+ Girls</v>
      </c>
      <c r="K127" t="str">
        <f t="shared" si="66"/>
        <v>TRI Intermediate Disability 15+ Girls</v>
      </c>
      <c r="L127" s="2" t="str">
        <f t="shared" si="74"/>
        <v>TRI Champs 17+ Girls</v>
      </c>
      <c r="M127" s="2" t="str">
        <f t="shared" si="68"/>
        <v>DMT Champs 15+ Girls</v>
      </c>
      <c r="N127" t="str">
        <f t="shared" si="69"/>
        <v>TRI Champs Disability - Cat 1 15+ Girls</v>
      </c>
      <c r="O127" t="str">
        <f t="shared" si="47"/>
        <v>TRI Champs Disability - Cat 2 8-14 Girls</v>
      </c>
      <c r="P127" t="str">
        <f t="shared" si="70"/>
        <v>DMT Champs Disability - Cat 1 15+ Girls</v>
      </c>
      <c r="Q127" t="str">
        <f t="shared" si="49"/>
        <v>DMT Champs Disability - Cat 2 8-14 Girls</v>
      </c>
      <c r="R127" t="str">
        <f t="shared" si="50"/>
        <v>TRI Champs Ladies</v>
      </c>
      <c r="S127" t="str">
        <f t="shared" si="51"/>
        <v>DMT Champs Ladies</v>
      </c>
      <c r="T127" s="2" t="str">
        <f t="shared" si="75"/>
        <v>TRS Games 17+</v>
      </c>
      <c r="U127" s="2" t="str">
        <f t="shared" si="75"/>
        <v>TRS Intermediate 17+</v>
      </c>
      <c r="V127" t="str">
        <f t="shared" si="53"/>
        <v>TRS Champs Ladies</v>
      </c>
    </row>
    <row r="128" spans="4:22">
      <c r="D128">
        <f t="shared" si="39"/>
        <v>60</v>
      </c>
      <c r="E128" t="s">
        <v>56</v>
      </c>
      <c r="F128" t="str">
        <f t="shared" si="38"/>
        <v>60F</v>
      </c>
      <c r="G128" s="2" t="str">
        <f t="shared" si="72"/>
        <v>TRI Games 17+ Girls</v>
      </c>
      <c r="H128" s="2" t="str">
        <f t="shared" si="63"/>
        <v>DMT Games 15+ Girls</v>
      </c>
      <c r="I128" t="str">
        <f t="shared" si="64"/>
        <v>TRI Games Disability 15+ Girls</v>
      </c>
      <c r="J128" s="2" t="str">
        <f t="shared" si="73"/>
        <v>TRI Intermediate 17+ Girls</v>
      </c>
      <c r="K128" t="str">
        <f t="shared" si="66"/>
        <v>TRI Intermediate Disability 15+ Girls</v>
      </c>
      <c r="L128" s="2" t="str">
        <f t="shared" si="74"/>
        <v>TRI Champs 17+ Girls</v>
      </c>
      <c r="M128" s="2" t="str">
        <f t="shared" si="68"/>
        <v>DMT Champs 15+ Girls</v>
      </c>
      <c r="N128" t="str">
        <f t="shared" si="69"/>
        <v>TRI Champs Disability - Cat 1 15+ Girls</v>
      </c>
      <c r="O128" t="str">
        <f t="shared" si="47"/>
        <v>TRI Champs Disability - Cat 2 8-14 Girls</v>
      </c>
      <c r="P128" t="str">
        <f t="shared" si="70"/>
        <v>DMT Champs Disability - Cat 1 15+ Girls</v>
      </c>
      <c r="Q128" t="str">
        <f t="shared" si="49"/>
        <v>DMT Champs Disability - Cat 2 8-14 Girls</v>
      </c>
      <c r="R128" t="str">
        <f t="shared" si="50"/>
        <v>TRI Champs Ladies</v>
      </c>
      <c r="S128" t="str">
        <f t="shared" si="51"/>
        <v>DMT Champs Ladies</v>
      </c>
      <c r="T128" s="2" t="str">
        <f t="shared" si="75"/>
        <v>TRS Games 17+</v>
      </c>
      <c r="U128" s="2" t="str">
        <f t="shared" si="75"/>
        <v>TRS Intermediate 17+</v>
      </c>
      <c r="V128" t="str">
        <f t="shared" si="53"/>
        <v>TRS Champs Ladies</v>
      </c>
    </row>
    <row r="129" spans="4:22">
      <c r="D129">
        <f t="shared" si="39"/>
        <v>61</v>
      </c>
      <c r="E129" t="s">
        <v>56</v>
      </c>
      <c r="F129" t="str">
        <f t="shared" si="38"/>
        <v>61F</v>
      </c>
      <c r="G129" s="2" t="str">
        <f t="shared" si="72"/>
        <v>TRI Games 17+ Girls</v>
      </c>
      <c r="H129" s="2" t="str">
        <f t="shared" si="63"/>
        <v>DMT Games 15+ Girls</v>
      </c>
      <c r="I129" t="str">
        <f t="shared" si="64"/>
        <v>TRI Games Disability 15+ Girls</v>
      </c>
      <c r="J129" s="2" t="str">
        <f t="shared" si="73"/>
        <v>TRI Intermediate 17+ Girls</v>
      </c>
      <c r="K129" t="str">
        <f t="shared" si="66"/>
        <v>TRI Intermediate Disability 15+ Girls</v>
      </c>
      <c r="L129" s="2" t="str">
        <f t="shared" si="74"/>
        <v>TRI Champs 17+ Girls</v>
      </c>
      <c r="M129" s="2" t="str">
        <f t="shared" si="68"/>
        <v>DMT Champs 15+ Girls</v>
      </c>
      <c r="N129" t="str">
        <f t="shared" si="69"/>
        <v>TRI Champs Disability - Cat 1 15+ Girls</v>
      </c>
      <c r="O129" t="str">
        <f t="shared" si="47"/>
        <v>TRI Champs Disability - Cat 2 8-14 Girls</v>
      </c>
      <c r="P129" t="str">
        <f t="shared" si="70"/>
        <v>DMT Champs Disability - Cat 1 15+ Girls</v>
      </c>
      <c r="Q129" t="str">
        <f t="shared" si="49"/>
        <v>DMT Champs Disability - Cat 2 8-14 Girls</v>
      </c>
      <c r="R129" t="str">
        <f t="shared" si="50"/>
        <v>TRI Champs Ladies</v>
      </c>
      <c r="S129" t="str">
        <f t="shared" si="51"/>
        <v>DMT Champs Ladies</v>
      </c>
      <c r="T129" s="2" t="str">
        <f t="shared" si="75"/>
        <v>TRS Games 17+</v>
      </c>
      <c r="U129" s="2" t="str">
        <f t="shared" si="75"/>
        <v>TRS Intermediate 17+</v>
      </c>
      <c r="V129" t="str">
        <f t="shared" si="53"/>
        <v>TRS Champs Ladies</v>
      </c>
    </row>
    <row r="130" spans="4:22">
      <c r="D130">
        <f t="shared" si="39"/>
        <v>62</v>
      </c>
      <c r="E130" t="s">
        <v>56</v>
      </c>
      <c r="F130" t="str">
        <f t="shared" si="38"/>
        <v>62F</v>
      </c>
      <c r="G130" s="2" t="str">
        <f t="shared" si="72"/>
        <v>TRI Games 17+ Girls</v>
      </c>
      <c r="H130" s="2" t="str">
        <f t="shared" si="63"/>
        <v>DMT Games 15+ Girls</v>
      </c>
      <c r="I130" t="str">
        <f t="shared" si="64"/>
        <v>TRI Games Disability 15+ Girls</v>
      </c>
      <c r="J130" s="2" t="str">
        <f t="shared" si="73"/>
        <v>TRI Intermediate 17+ Girls</v>
      </c>
      <c r="K130" t="str">
        <f t="shared" si="66"/>
        <v>TRI Intermediate Disability 15+ Girls</v>
      </c>
      <c r="L130" s="2" t="str">
        <f t="shared" si="74"/>
        <v>TRI Champs 17+ Girls</v>
      </c>
      <c r="M130" s="2" t="str">
        <f t="shared" si="68"/>
        <v>DMT Champs 15+ Girls</v>
      </c>
      <c r="N130" t="str">
        <f t="shared" si="69"/>
        <v>TRI Champs Disability - Cat 1 15+ Girls</v>
      </c>
      <c r="O130" t="str">
        <f t="shared" si="47"/>
        <v>TRI Champs Disability - Cat 2 8-14 Girls</v>
      </c>
      <c r="P130" t="str">
        <f t="shared" si="70"/>
        <v>DMT Champs Disability - Cat 1 15+ Girls</v>
      </c>
      <c r="Q130" t="str">
        <f t="shared" si="49"/>
        <v>DMT Champs Disability - Cat 2 8-14 Girls</v>
      </c>
      <c r="R130" t="str">
        <f t="shared" si="50"/>
        <v>TRI Champs Ladies</v>
      </c>
      <c r="S130" t="str">
        <f t="shared" si="51"/>
        <v>DMT Champs Ladies</v>
      </c>
      <c r="T130" s="2" t="str">
        <f t="shared" si="75"/>
        <v>TRS Games 17+</v>
      </c>
      <c r="U130" s="2" t="str">
        <f t="shared" si="75"/>
        <v>TRS Intermediate 17+</v>
      </c>
      <c r="V130" t="str">
        <f t="shared" si="53"/>
        <v>TRS Champs Ladies</v>
      </c>
    </row>
    <row r="131" spans="4:22">
      <c r="D131">
        <f t="shared" si="39"/>
        <v>63</v>
      </c>
      <c r="E131" t="s">
        <v>56</v>
      </c>
      <c r="F131" t="str">
        <f t="shared" ref="F131:F133" si="76">D131&amp;E131</f>
        <v>63F</v>
      </c>
      <c r="G131" s="2" t="str">
        <f t="shared" si="72"/>
        <v>TRI Games 17+ Girls</v>
      </c>
      <c r="H131" s="2" t="str">
        <f t="shared" si="63"/>
        <v>DMT Games 15+ Girls</v>
      </c>
      <c r="I131" t="str">
        <f t="shared" si="64"/>
        <v>TRI Games Disability 15+ Girls</v>
      </c>
      <c r="J131" s="2" t="str">
        <f t="shared" si="73"/>
        <v>TRI Intermediate 17+ Girls</v>
      </c>
      <c r="K131" t="str">
        <f t="shared" si="66"/>
        <v>TRI Intermediate Disability 15+ Girls</v>
      </c>
      <c r="L131" s="2" t="str">
        <f t="shared" si="74"/>
        <v>TRI Champs 17+ Girls</v>
      </c>
      <c r="M131" s="2" t="str">
        <f t="shared" si="68"/>
        <v>DMT Champs 15+ Girls</v>
      </c>
      <c r="N131" t="str">
        <f t="shared" si="69"/>
        <v>TRI Champs Disability - Cat 1 15+ Girls</v>
      </c>
      <c r="O131" t="str">
        <f t="shared" si="47"/>
        <v>TRI Champs Disability - Cat 2 8-14 Girls</v>
      </c>
      <c r="P131" t="str">
        <f t="shared" si="70"/>
        <v>DMT Champs Disability - Cat 1 15+ Girls</v>
      </c>
      <c r="Q131" t="str">
        <f t="shared" si="49"/>
        <v>DMT Champs Disability - Cat 2 8-14 Girls</v>
      </c>
      <c r="R131" t="str">
        <f t="shared" si="50"/>
        <v>TRI Champs Ladies</v>
      </c>
      <c r="S131" t="str">
        <f t="shared" si="51"/>
        <v>DMT Champs Ladies</v>
      </c>
      <c r="T131" s="2" t="str">
        <f t="shared" si="75"/>
        <v>TRS Games 17+</v>
      </c>
      <c r="U131" s="2" t="str">
        <f t="shared" si="75"/>
        <v>TRS Intermediate 17+</v>
      </c>
      <c r="V131" t="str">
        <f t="shared" si="53"/>
        <v>TRS Champs Ladies</v>
      </c>
    </row>
    <row r="132" spans="4:22">
      <c r="D132">
        <f t="shared" ref="D132:D133" si="77">D131+1</f>
        <v>64</v>
      </c>
      <c r="E132" t="s">
        <v>56</v>
      </c>
      <c r="F132" t="str">
        <f t="shared" si="76"/>
        <v>64F</v>
      </c>
      <c r="G132" s="2" t="str">
        <f t="shared" si="72"/>
        <v>TRI Games 17+ Girls</v>
      </c>
      <c r="H132" s="2" t="str">
        <f t="shared" si="63"/>
        <v>DMT Games 15+ Girls</v>
      </c>
      <c r="I132" t="str">
        <f t="shared" si="64"/>
        <v>TRI Games Disability 15+ Girls</v>
      </c>
      <c r="J132" s="2" t="str">
        <f t="shared" si="73"/>
        <v>TRI Intermediate 17+ Girls</v>
      </c>
      <c r="K132" t="str">
        <f t="shared" si="66"/>
        <v>TRI Intermediate Disability 15+ Girls</v>
      </c>
      <c r="L132" s="2" t="str">
        <f t="shared" si="74"/>
        <v>TRI Champs 17+ Girls</v>
      </c>
      <c r="M132" s="2" t="str">
        <f t="shared" si="68"/>
        <v>DMT Champs 15+ Girls</v>
      </c>
      <c r="N132" t="str">
        <f t="shared" si="69"/>
        <v>TRI Champs Disability - Cat 1 15+ Girls</v>
      </c>
      <c r="O132" t="str">
        <f t="shared" si="47"/>
        <v>TRI Champs Disability - Cat 2 8-14 Girls</v>
      </c>
      <c r="P132" t="str">
        <f t="shared" si="70"/>
        <v>DMT Champs Disability - Cat 1 15+ Girls</v>
      </c>
      <c r="Q132" t="str">
        <f t="shared" si="49"/>
        <v>DMT Champs Disability - Cat 2 8-14 Girls</v>
      </c>
      <c r="R132" t="str">
        <f t="shared" si="50"/>
        <v>TRI Champs Ladies</v>
      </c>
      <c r="S132" t="str">
        <f t="shared" si="51"/>
        <v>DMT Champs Ladies</v>
      </c>
      <c r="T132" s="2" t="str">
        <f t="shared" si="75"/>
        <v>TRS Games 17+</v>
      </c>
      <c r="U132" s="2" t="str">
        <f t="shared" si="75"/>
        <v>TRS Intermediate 17+</v>
      </c>
      <c r="V132" t="str">
        <f t="shared" si="53"/>
        <v>TRS Champs Ladies</v>
      </c>
    </row>
    <row r="133" spans="4:22">
      <c r="D133">
        <f t="shared" si="77"/>
        <v>65</v>
      </c>
      <c r="E133" t="s">
        <v>56</v>
      </c>
      <c r="F133" t="str">
        <f t="shared" si="76"/>
        <v>65F</v>
      </c>
      <c r="G133" s="2" t="str">
        <f t="shared" si="72"/>
        <v>TRI Games 17+ Girls</v>
      </c>
      <c r="H133" s="2" t="str">
        <f t="shared" si="63"/>
        <v>DMT Games 15+ Girls</v>
      </c>
      <c r="I133" t="str">
        <f t="shared" si="64"/>
        <v>TRI Games Disability 15+ Girls</v>
      </c>
      <c r="J133" s="2" t="str">
        <f t="shared" si="73"/>
        <v>TRI Intermediate 17+ Girls</v>
      </c>
      <c r="K133" t="str">
        <f t="shared" si="66"/>
        <v>TRI Intermediate Disability 15+ Girls</v>
      </c>
      <c r="L133" s="2" t="str">
        <f t="shared" si="74"/>
        <v>TRI Champs 17+ Girls</v>
      </c>
      <c r="M133" s="2" t="str">
        <f t="shared" si="68"/>
        <v>DMT Champs 15+ Girls</v>
      </c>
      <c r="N133" t="str">
        <f t="shared" si="69"/>
        <v>TRI Champs Disability - Cat 1 15+ Girls</v>
      </c>
      <c r="O133" t="str">
        <f t="shared" si="47"/>
        <v>TRI Champs Disability - Cat 2 8-14 Girls</v>
      </c>
      <c r="P133" t="str">
        <f t="shared" si="70"/>
        <v>DMT Champs Disability - Cat 1 15+ Girls</v>
      </c>
      <c r="Q133" t="str">
        <f t="shared" si="49"/>
        <v>DMT Champs Disability - Cat 2 8-14 Girls</v>
      </c>
      <c r="R133" t="str">
        <f t="shared" si="50"/>
        <v>TRI Champs Ladies</v>
      </c>
      <c r="S133" t="str">
        <f t="shared" si="51"/>
        <v>DMT Champs Ladies</v>
      </c>
      <c r="T133" s="2" t="str">
        <f t="shared" si="75"/>
        <v>TRS Games 17+</v>
      </c>
      <c r="U133" s="2" t="str">
        <f t="shared" si="75"/>
        <v>TRS Intermediate 17+</v>
      </c>
      <c r="V133" t="str">
        <f t="shared" si="53"/>
        <v>TRS Champs Ladies</v>
      </c>
    </row>
    <row r="134" spans="4:22">
      <c r="D134">
        <v>0</v>
      </c>
      <c r="E134" t="s">
        <v>119</v>
      </c>
      <c r="F134" t="str">
        <f>D134&amp;E134</f>
        <v>0Mixed</v>
      </c>
    </row>
    <row r="135" spans="4:22">
      <c r="D135">
        <f>D134+1</f>
        <v>1</v>
      </c>
      <c r="E135" t="s">
        <v>119</v>
      </c>
      <c r="F135" t="str">
        <f t="shared" ref="F135:F198" si="78">D135&amp;E135</f>
        <v>1Mixed</v>
      </c>
    </row>
    <row r="136" spans="4:22">
      <c r="D136">
        <f t="shared" ref="D136:D199" si="79">D135+1</f>
        <v>2</v>
      </c>
      <c r="E136" t="s">
        <v>119</v>
      </c>
      <c r="F136" t="str">
        <f t="shared" si="78"/>
        <v>2Mixed</v>
      </c>
    </row>
    <row r="137" spans="4:22">
      <c r="D137">
        <f t="shared" si="79"/>
        <v>3</v>
      </c>
      <c r="E137" t="s">
        <v>119</v>
      </c>
      <c r="F137" t="str">
        <f t="shared" si="78"/>
        <v>3Mixed</v>
      </c>
    </row>
    <row r="138" spans="4:22">
      <c r="D138">
        <f t="shared" si="79"/>
        <v>4</v>
      </c>
      <c r="E138" t="s">
        <v>119</v>
      </c>
      <c r="F138" t="str">
        <f t="shared" si="78"/>
        <v>4Mixed</v>
      </c>
    </row>
    <row r="139" spans="4:22">
      <c r="D139">
        <f t="shared" si="79"/>
        <v>5</v>
      </c>
      <c r="E139" t="s">
        <v>119</v>
      </c>
      <c r="F139" t="str">
        <f t="shared" si="78"/>
        <v>5Mixed</v>
      </c>
    </row>
    <row r="140" spans="4:22">
      <c r="D140">
        <f t="shared" si="79"/>
        <v>6</v>
      </c>
      <c r="E140" t="s">
        <v>119</v>
      </c>
      <c r="F140" t="str">
        <f t="shared" si="78"/>
        <v>6Mixed</v>
      </c>
      <c r="T140" s="2" t="str">
        <f>T$1 &amp; " 6-7"</f>
        <v>TRS Games 6-7</v>
      </c>
      <c r="U140" s="2" t="str">
        <f>U$1 &amp; " 6-7"</f>
        <v>TRS Intermediate 6-7</v>
      </c>
      <c r="V140" t="str">
        <f>"No mixed pairs in champs"</f>
        <v>No mixed pairs in champs</v>
      </c>
    </row>
    <row r="141" spans="4:22">
      <c r="D141">
        <f t="shared" si="79"/>
        <v>7</v>
      </c>
      <c r="E141" t="s">
        <v>119</v>
      </c>
      <c r="F141" t="str">
        <f t="shared" si="78"/>
        <v>7Mixed</v>
      </c>
      <c r="T141" s="2" t="str">
        <f t="shared" ref="T141:U141" si="80">T$1 &amp; " 6-7"</f>
        <v>TRS Games 6-7</v>
      </c>
      <c r="U141" s="2" t="str">
        <f t="shared" si="80"/>
        <v>TRS Intermediate 6-7</v>
      </c>
      <c r="V141" t="str">
        <f t="shared" ref="V141:V199" si="81">"No mixed pairs in champs"</f>
        <v>No mixed pairs in champs</v>
      </c>
    </row>
    <row r="142" spans="4:22">
      <c r="D142">
        <f t="shared" si="79"/>
        <v>8</v>
      </c>
      <c r="E142" t="s">
        <v>119</v>
      </c>
      <c r="F142" t="str">
        <f t="shared" si="78"/>
        <v>8Mixed</v>
      </c>
      <c r="T142" s="2" t="str">
        <f>T$1 &amp; " 8-10"</f>
        <v>TRS Games 8-10</v>
      </c>
      <c r="U142" s="2" t="str">
        <f>U$1 &amp; " 8-10"</f>
        <v>TRS Intermediate 8-10</v>
      </c>
      <c r="V142" t="str">
        <f t="shared" si="81"/>
        <v>No mixed pairs in champs</v>
      </c>
    </row>
    <row r="143" spans="4:22">
      <c r="D143">
        <f t="shared" si="79"/>
        <v>9</v>
      </c>
      <c r="E143" t="s">
        <v>119</v>
      </c>
      <c r="F143" t="str">
        <f t="shared" si="78"/>
        <v>9Mixed</v>
      </c>
      <c r="T143" s="2" t="str">
        <f t="shared" ref="T143:U144" si="82">T$1 &amp; " 8-10"</f>
        <v>TRS Games 8-10</v>
      </c>
      <c r="U143" s="2" t="str">
        <f t="shared" si="82"/>
        <v>TRS Intermediate 8-10</v>
      </c>
      <c r="V143" t="str">
        <f t="shared" si="81"/>
        <v>No mixed pairs in champs</v>
      </c>
    </row>
    <row r="144" spans="4:22">
      <c r="D144">
        <f t="shared" si="79"/>
        <v>10</v>
      </c>
      <c r="E144" t="s">
        <v>119</v>
      </c>
      <c r="F144" t="str">
        <f t="shared" si="78"/>
        <v>10Mixed</v>
      </c>
      <c r="T144" s="2" t="str">
        <f t="shared" si="82"/>
        <v>TRS Games 8-10</v>
      </c>
      <c r="U144" s="2" t="str">
        <f t="shared" si="82"/>
        <v>TRS Intermediate 8-10</v>
      </c>
      <c r="V144" t="str">
        <f t="shared" si="81"/>
        <v>No mixed pairs in champs</v>
      </c>
    </row>
    <row r="145" spans="4:22">
      <c r="D145">
        <f t="shared" si="79"/>
        <v>11</v>
      </c>
      <c r="E145" t="s">
        <v>119</v>
      </c>
      <c r="F145" t="str">
        <f t="shared" si="78"/>
        <v>11Mixed</v>
      </c>
      <c r="T145" s="2" t="str">
        <f>T$1 &amp; " 11-12"</f>
        <v>TRS Games 11-12</v>
      </c>
      <c r="U145" s="2" t="str">
        <f>U$1 &amp; " 11-12"</f>
        <v>TRS Intermediate 11-12</v>
      </c>
      <c r="V145" t="str">
        <f t="shared" si="81"/>
        <v>No mixed pairs in champs</v>
      </c>
    </row>
    <row r="146" spans="4:22">
      <c r="D146">
        <f t="shared" si="79"/>
        <v>12</v>
      </c>
      <c r="E146" t="s">
        <v>119</v>
      </c>
      <c r="F146" t="str">
        <f t="shared" si="78"/>
        <v>12Mixed</v>
      </c>
      <c r="T146" s="2" t="str">
        <f t="shared" ref="T146:U146" si="83">T$1 &amp; " 11-12"</f>
        <v>TRS Games 11-12</v>
      </c>
      <c r="U146" s="2" t="str">
        <f t="shared" si="83"/>
        <v>TRS Intermediate 11-12</v>
      </c>
      <c r="V146" t="str">
        <f t="shared" si="81"/>
        <v>No mixed pairs in champs</v>
      </c>
    </row>
    <row r="147" spans="4:22">
      <c r="D147">
        <f t="shared" si="79"/>
        <v>13</v>
      </c>
      <c r="E147" t="s">
        <v>119</v>
      </c>
      <c r="F147" t="str">
        <f t="shared" si="78"/>
        <v>13Mixed</v>
      </c>
      <c r="T147" s="2" t="str">
        <f>T$1 &amp; " 13-14"</f>
        <v>TRS Games 13-14</v>
      </c>
      <c r="U147" s="2" t="str">
        <f>U$1 &amp; " 13-14"</f>
        <v>TRS Intermediate 13-14</v>
      </c>
      <c r="V147" t="str">
        <f t="shared" si="81"/>
        <v>No mixed pairs in champs</v>
      </c>
    </row>
    <row r="148" spans="4:22">
      <c r="D148">
        <f t="shared" si="79"/>
        <v>14</v>
      </c>
      <c r="E148" t="s">
        <v>119</v>
      </c>
      <c r="F148" t="str">
        <f t="shared" si="78"/>
        <v>14Mixed</v>
      </c>
      <c r="T148" s="2" t="str">
        <f t="shared" ref="T148:U148" si="84">T$1 &amp; " 13-14"</f>
        <v>TRS Games 13-14</v>
      </c>
      <c r="U148" s="2" t="str">
        <f t="shared" si="84"/>
        <v>TRS Intermediate 13-14</v>
      </c>
      <c r="V148" t="str">
        <f t="shared" si="81"/>
        <v>No mixed pairs in champs</v>
      </c>
    </row>
    <row r="149" spans="4:22">
      <c r="D149">
        <f t="shared" si="79"/>
        <v>15</v>
      </c>
      <c r="E149" t="s">
        <v>119</v>
      </c>
      <c r="F149" t="str">
        <f t="shared" si="78"/>
        <v>15Mixed</v>
      </c>
      <c r="T149" s="2" t="str">
        <f>T$1 &amp; " 15-16"</f>
        <v>TRS Games 15-16</v>
      </c>
      <c r="U149" s="2" t="str">
        <f>U$1 &amp; " 15-16"</f>
        <v>TRS Intermediate 15-16</v>
      </c>
      <c r="V149" t="str">
        <f t="shared" si="81"/>
        <v>No mixed pairs in champs</v>
      </c>
    </row>
    <row r="150" spans="4:22">
      <c r="D150">
        <f t="shared" si="79"/>
        <v>16</v>
      </c>
      <c r="E150" t="s">
        <v>119</v>
      </c>
      <c r="F150" t="str">
        <f t="shared" si="78"/>
        <v>16Mixed</v>
      </c>
      <c r="T150" s="2" t="str">
        <f t="shared" ref="T150:U150" si="85">T$1 &amp; " 15-16"</f>
        <v>TRS Games 15-16</v>
      </c>
      <c r="U150" s="2" t="str">
        <f t="shared" si="85"/>
        <v>TRS Intermediate 15-16</v>
      </c>
      <c r="V150" t="str">
        <f t="shared" si="81"/>
        <v>No mixed pairs in champs</v>
      </c>
    </row>
    <row r="151" spans="4:22">
      <c r="D151">
        <f t="shared" si="79"/>
        <v>17</v>
      </c>
      <c r="E151" t="s">
        <v>119</v>
      </c>
      <c r="F151" t="str">
        <f t="shared" si="78"/>
        <v>17Mixed</v>
      </c>
      <c r="T151" s="2" t="str">
        <f>T$1 &amp; " 17+"</f>
        <v>TRS Games 17+</v>
      </c>
      <c r="U151" s="2" t="str">
        <f>U$1 &amp; " 17+"</f>
        <v>TRS Intermediate 17+</v>
      </c>
      <c r="V151" t="str">
        <f t="shared" si="81"/>
        <v>No mixed pairs in champs</v>
      </c>
    </row>
    <row r="152" spans="4:22">
      <c r="D152">
        <f t="shared" si="79"/>
        <v>18</v>
      </c>
      <c r="E152" t="s">
        <v>119</v>
      </c>
      <c r="F152" t="str">
        <f t="shared" si="78"/>
        <v>18Mixed</v>
      </c>
      <c r="T152" s="2" t="str">
        <f t="shared" ref="T152:U199" si="86">T$1 &amp; " 17+"</f>
        <v>TRS Games 17+</v>
      </c>
      <c r="U152" s="2" t="str">
        <f t="shared" si="86"/>
        <v>TRS Intermediate 17+</v>
      </c>
      <c r="V152" t="str">
        <f t="shared" si="81"/>
        <v>No mixed pairs in champs</v>
      </c>
    </row>
    <row r="153" spans="4:22">
      <c r="D153">
        <f t="shared" si="79"/>
        <v>19</v>
      </c>
      <c r="E153" t="s">
        <v>119</v>
      </c>
      <c r="F153" t="str">
        <f t="shared" si="78"/>
        <v>19Mixed</v>
      </c>
      <c r="T153" s="2" t="str">
        <f t="shared" si="86"/>
        <v>TRS Games 17+</v>
      </c>
      <c r="U153" s="2" t="str">
        <f t="shared" si="86"/>
        <v>TRS Intermediate 17+</v>
      </c>
      <c r="V153" t="str">
        <f t="shared" si="81"/>
        <v>No mixed pairs in champs</v>
      </c>
    </row>
    <row r="154" spans="4:22">
      <c r="D154">
        <f t="shared" si="79"/>
        <v>20</v>
      </c>
      <c r="E154" t="s">
        <v>119</v>
      </c>
      <c r="F154" t="str">
        <f t="shared" si="78"/>
        <v>20Mixed</v>
      </c>
      <c r="T154" s="2" t="str">
        <f t="shared" si="86"/>
        <v>TRS Games 17+</v>
      </c>
      <c r="U154" s="2" t="str">
        <f t="shared" si="86"/>
        <v>TRS Intermediate 17+</v>
      </c>
      <c r="V154" t="str">
        <f t="shared" si="81"/>
        <v>No mixed pairs in champs</v>
      </c>
    </row>
    <row r="155" spans="4:22">
      <c r="D155">
        <f t="shared" si="79"/>
        <v>21</v>
      </c>
      <c r="E155" t="s">
        <v>119</v>
      </c>
      <c r="F155" t="str">
        <f t="shared" si="78"/>
        <v>21Mixed</v>
      </c>
      <c r="T155" s="2" t="str">
        <f t="shared" si="86"/>
        <v>TRS Games 17+</v>
      </c>
      <c r="U155" s="2" t="str">
        <f t="shared" si="86"/>
        <v>TRS Intermediate 17+</v>
      </c>
      <c r="V155" t="str">
        <f t="shared" si="81"/>
        <v>No mixed pairs in champs</v>
      </c>
    </row>
    <row r="156" spans="4:22">
      <c r="D156">
        <f t="shared" si="79"/>
        <v>22</v>
      </c>
      <c r="E156" t="s">
        <v>119</v>
      </c>
      <c r="F156" t="str">
        <f t="shared" si="78"/>
        <v>22Mixed</v>
      </c>
      <c r="T156" s="2" t="str">
        <f t="shared" si="86"/>
        <v>TRS Games 17+</v>
      </c>
      <c r="U156" s="2" t="str">
        <f t="shared" si="86"/>
        <v>TRS Intermediate 17+</v>
      </c>
      <c r="V156" t="str">
        <f t="shared" si="81"/>
        <v>No mixed pairs in champs</v>
      </c>
    </row>
    <row r="157" spans="4:22">
      <c r="D157">
        <f t="shared" si="79"/>
        <v>23</v>
      </c>
      <c r="E157" t="s">
        <v>119</v>
      </c>
      <c r="F157" t="str">
        <f t="shared" si="78"/>
        <v>23Mixed</v>
      </c>
      <c r="T157" s="2" t="str">
        <f t="shared" si="86"/>
        <v>TRS Games 17+</v>
      </c>
      <c r="U157" s="2" t="str">
        <f t="shared" si="86"/>
        <v>TRS Intermediate 17+</v>
      </c>
      <c r="V157" t="str">
        <f t="shared" si="81"/>
        <v>No mixed pairs in champs</v>
      </c>
    </row>
    <row r="158" spans="4:22">
      <c r="D158">
        <f t="shared" si="79"/>
        <v>24</v>
      </c>
      <c r="E158" t="s">
        <v>119</v>
      </c>
      <c r="F158" t="str">
        <f t="shared" si="78"/>
        <v>24Mixed</v>
      </c>
      <c r="T158" s="2" t="str">
        <f t="shared" si="86"/>
        <v>TRS Games 17+</v>
      </c>
      <c r="U158" s="2" t="str">
        <f t="shared" si="86"/>
        <v>TRS Intermediate 17+</v>
      </c>
      <c r="V158" t="str">
        <f t="shared" si="81"/>
        <v>No mixed pairs in champs</v>
      </c>
    </row>
    <row r="159" spans="4:22">
      <c r="D159">
        <f t="shared" si="79"/>
        <v>25</v>
      </c>
      <c r="E159" t="s">
        <v>119</v>
      </c>
      <c r="F159" t="str">
        <f t="shared" si="78"/>
        <v>25Mixed</v>
      </c>
      <c r="T159" s="2" t="str">
        <f t="shared" si="86"/>
        <v>TRS Games 17+</v>
      </c>
      <c r="U159" s="2" t="str">
        <f t="shared" si="86"/>
        <v>TRS Intermediate 17+</v>
      </c>
      <c r="V159" t="str">
        <f t="shared" si="81"/>
        <v>No mixed pairs in champs</v>
      </c>
    </row>
    <row r="160" spans="4:22">
      <c r="D160">
        <f t="shared" si="79"/>
        <v>26</v>
      </c>
      <c r="E160" t="s">
        <v>119</v>
      </c>
      <c r="F160" t="str">
        <f t="shared" si="78"/>
        <v>26Mixed</v>
      </c>
      <c r="T160" s="2" t="str">
        <f t="shared" si="86"/>
        <v>TRS Games 17+</v>
      </c>
      <c r="U160" s="2" t="str">
        <f t="shared" si="86"/>
        <v>TRS Intermediate 17+</v>
      </c>
      <c r="V160" t="str">
        <f t="shared" si="81"/>
        <v>No mixed pairs in champs</v>
      </c>
    </row>
    <row r="161" spans="4:22">
      <c r="D161">
        <f t="shared" si="79"/>
        <v>27</v>
      </c>
      <c r="E161" t="s">
        <v>119</v>
      </c>
      <c r="F161" t="str">
        <f t="shared" si="78"/>
        <v>27Mixed</v>
      </c>
      <c r="T161" s="2" t="str">
        <f t="shared" si="86"/>
        <v>TRS Games 17+</v>
      </c>
      <c r="U161" s="2" t="str">
        <f t="shared" si="86"/>
        <v>TRS Intermediate 17+</v>
      </c>
      <c r="V161" t="str">
        <f t="shared" si="81"/>
        <v>No mixed pairs in champs</v>
      </c>
    </row>
    <row r="162" spans="4:22">
      <c r="D162">
        <f t="shared" si="79"/>
        <v>28</v>
      </c>
      <c r="E162" t="s">
        <v>119</v>
      </c>
      <c r="F162" t="str">
        <f t="shared" si="78"/>
        <v>28Mixed</v>
      </c>
      <c r="T162" s="2" t="str">
        <f t="shared" si="86"/>
        <v>TRS Games 17+</v>
      </c>
      <c r="U162" s="2" t="str">
        <f t="shared" si="86"/>
        <v>TRS Intermediate 17+</v>
      </c>
      <c r="V162" t="str">
        <f t="shared" si="81"/>
        <v>No mixed pairs in champs</v>
      </c>
    </row>
    <row r="163" spans="4:22">
      <c r="D163">
        <f t="shared" si="79"/>
        <v>29</v>
      </c>
      <c r="E163" t="s">
        <v>119</v>
      </c>
      <c r="F163" t="str">
        <f t="shared" si="78"/>
        <v>29Mixed</v>
      </c>
      <c r="T163" s="2" t="str">
        <f t="shared" si="86"/>
        <v>TRS Games 17+</v>
      </c>
      <c r="U163" s="2" t="str">
        <f t="shared" si="86"/>
        <v>TRS Intermediate 17+</v>
      </c>
      <c r="V163" t="str">
        <f t="shared" si="81"/>
        <v>No mixed pairs in champs</v>
      </c>
    </row>
    <row r="164" spans="4:22">
      <c r="D164">
        <f t="shared" si="79"/>
        <v>30</v>
      </c>
      <c r="E164" t="s">
        <v>119</v>
      </c>
      <c r="F164" t="str">
        <f t="shared" si="78"/>
        <v>30Mixed</v>
      </c>
      <c r="T164" s="2" t="str">
        <f t="shared" si="86"/>
        <v>TRS Games 17+</v>
      </c>
      <c r="U164" s="2" t="str">
        <f t="shared" si="86"/>
        <v>TRS Intermediate 17+</v>
      </c>
      <c r="V164" t="str">
        <f t="shared" si="81"/>
        <v>No mixed pairs in champs</v>
      </c>
    </row>
    <row r="165" spans="4:22">
      <c r="D165">
        <f t="shared" si="79"/>
        <v>31</v>
      </c>
      <c r="E165" t="s">
        <v>119</v>
      </c>
      <c r="F165" t="str">
        <f t="shared" si="78"/>
        <v>31Mixed</v>
      </c>
      <c r="T165" s="2" t="str">
        <f t="shared" si="86"/>
        <v>TRS Games 17+</v>
      </c>
      <c r="U165" s="2" t="str">
        <f t="shared" si="86"/>
        <v>TRS Intermediate 17+</v>
      </c>
      <c r="V165" t="str">
        <f t="shared" si="81"/>
        <v>No mixed pairs in champs</v>
      </c>
    </row>
    <row r="166" spans="4:22">
      <c r="D166">
        <f t="shared" si="79"/>
        <v>32</v>
      </c>
      <c r="E166" t="s">
        <v>119</v>
      </c>
      <c r="F166" t="str">
        <f t="shared" si="78"/>
        <v>32Mixed</v>
      </c>
      <c r="T166" s="2" t="str">
        <f t="shared" si="86"/>
        <v>TRS Games 17+</v>
      </c>
      <c r="U166" s="2" t="str">
        <f t="shared" si="86"/>
        <v>TRS Intermediate 17+</v>
      </c>
      <c r="V166" t="str">
        <f t="shared" si="81"/>
        <v>No mixed pairs in champs</v>
      </c>
    </row>
    <row r="167" spans="4:22">
      <c r="D167">
        <f t="shared" si="79"/>
        <v>33</v>
      </c>
      <c r="E167" t="s">
        <v>119</v>
      </c>
      <c r="F167" t="str">
        <f t="shared" si="78"/>
        <v>33Mixed</v>
      </c>
      <c r="T167" s="2" t="str">
        <f t="shared" si="86"/>
        <v>TRS Games 17+</v>
      </c>
      <c r="U167" s="2" t="str">
        <f t="shared" si="86"/>
        <v>TRS Intermediate 17+</v>
      </c>
      <c r="V167" t="str">
        <f t="shared" si="81"/>
        <v>No mixed pairs in champs</v>
      </c>
    </row>
    <row r="168" spans="4:22">
      <c r="D168">
        <f t="shared" si="79"/>
        <v>34</v>
      </c>
      <c r="E168" t="s">
        <v>119</v>
      </c>
      <c r="F168" t="str">
        <f t="shared" si="78"/>
        <v>34Mixed</v>
      </c>
      <c r="T168" s="2" t="str">
        <f t="shared" si="86"/>
        <v>TRS Games 17+</v>
      </c>
      <c r="U168" s="2" t="str">
        <f t="shared" si="86"/>
        <v>TRS Intermediate 17+</v>
      </c>
      <c r="V168" t="str">
        <f t="shared" si="81"/>
        <v>No mixed pairs in champs</v>
      </c>
    </row>
    <row r="169" spans="4:22">
      <c r="D169">
        <f t="shared" si="79"/>
        <v>35</v>
      </c>
      <c r="E169" t="s">
        <v>119</v>
      </c>
      <c r="F169" t="str">
        <f t="shared" si="78"/>
        <v>35Mixed</v>
      </c>
      <c r="T169" s="2" t="str">
        <f t="shared" si="86"/>
        <v>TRS Games 17+</v>
      </c>
      <c r="U169" s="2" t="str">
        <f t="shared" si="86"/>
        <v>TRS Intermediate 17+</v>
      </c>
      <c r="V169" t="str">
        <f t="shared" si="81"/>
        <v>No mixed pairs in champs</v>
      </c>
    </row>
    <row r="170" spans="4:22">
      <c r="D170">
        <f t="shared" si="79"/>
        <v>36</v>
      </c>
      <c r="E170" t="s">
        <v>119</v>
      </c>
      <c r="F170" t="str">
        <f t="shared" si="78"/>
        <v>36Mixed</v>
      </c>
      <c r="T170" s="2" t="str">
        <f t="shared" si="86"/>
        <v>TRS Games 17+</v>
      </c>
      <c r="U170" s="2" t="str">
        <f t="shared" si="86"/>
        <v>TRS Intermediate 17+</v>
      </c>
      <c r="V170" t="str">
        <f t="shared" si="81"/>
        <v>No mixed pairs in champs</v>
      </c>
    </row>
    <row r="171" spans="4:22">
      <c r="D171">
        <f t="shared" si="79"/>
        <v>37</v>
      </c>
      <c r="E171" t="s">
        <v>119</v>
      </c>
      <c r="F171" t="str">
        <f t="shared" si="78"/>
        <v>37Mixed</v>
      </c>
      <c r="T171" s="2" t="str">
        <f t="shared" si="86"/>
        <v>TRS Games 17+</v>
      </c>
      <c r="U171" s="2" t="str">
        <f t="shared" si="86"/>
        <v>TRS Intermediate 17+</v>
      </c>
      <c r="V171" t="str">
        <f t="shared" si="81"/>
        <v>No mixed pairs in champs</v>
      </c>
    </row>
    <row r="172" spans="4:22">
      <c r="D172">
        <f t="shared" si="79"/>
        <v>38</v>
      </c>
      <c r="E172" t="s">
        <v>119</v>
      </c>
      <c r="F172" t="str">
        <f t="shared" si="78"/>
        <v>38Mixed</v>
      </c>
      <c r="T172" s="2" t="str">
        <f t="shared" si="86"/>
        <v>TRS Games 17+</v>
      </c>
      <c r="U172" s="2" t="str">
        <f t="shared" si="86"/>
        <v>TRS Intermediate 17+</v>
      </c>
      <c r="V172" t="str">
        <f t="shared" si="81"/>
        <v>No mixed pairs in champs</v>
      </c>
    </row>
    <row r="173" spans="4:22">
      <c r="D173">
        <f t="shared" si="79"/>
        <v>39</v>
      </c>
      <c r="E173" t="s">
        <v>119</v>
      </c>
      <c r="F173" t="str">
        <f t="shared" si="78"/>
        <v>39Mixed</v>
      </c>
      <c r="T173" s="2" t="str">
        <f t="shared" si="86"/>
        <v>TRS Games 17+</v>
      </c>
      <c r="U173" s="2" t="str">
        <f t="shared" si="86"/>
        <v>TRS Intermediate 17+</v>
      </c>
      <c r="V173" t="str">
        <f t="shared" si="81"/>
        <v>No mixed pairs in champs</v>
      </c>
    </row>
    <row r="174" spans="4:22">
      <c r="D174">
        <f t="shared" si="79"/>
        <v>40</v>
      </c>
      <c r="E174" t="s">
        <v>119</v>
      </c>
      <c r="F174" t="str">
        <f t="shared" si="78"/>
        <v>40Mixed</v>
      </c>
      <c r="T174" s="2" t="str">
        <f t="shared" si="86"/>
        <v>TRS Games 17+</v>
      </c>
      <c r="U174" s="2" t="str">
        <f t="shared" si="86"/>
        <v>TRS Intermediate 17+</v>
      </c>
      <c r="V174" t="str">
        <f t="shared" si="81"/>
        <v>No mixed pairs in champs</v>
      </c>
    </row>
    <row r="175" spans="4:22">
      <c r="D175">
        <f t="shared" si="79"/>
        <v>41</v>
      </c>
      <c r="E175" t="s">
        <v>119</v>
      </c>
      <c r="F175" t="str">
        <f t="shared" si="78"/>
        <v>41Mixed</v>
      </c>
      <c r="T175" s="2" t="str">
        <f t="shared" si="86"/>
        <v>TRS Games 17+</v>
      </c>
      <c r="U175" s="2" t="str">
        <f t="shared" si="86"/>
        <v>TRS Intermediate 17+</v>
      </c>
      <c r="V175" t="str">
        <f t="shared" si="81"/>
        <v>No mixed pairs in champs</v>
      </c>
    </row>
    <row r="176" spans="4:22">
      <c r="D176">
        <f t="shared" si="79"/>
        <v>42</v>
      </c>
      <c r="E176" t="s">
        <v>119</v>
      </c>
      <c r="F176" t="str">
        <f t="shared" si="78"/>
        <v>42Mixed</v>
      </c>
      <c r="T176" s="2" t="str">
        <f t="shared" si="86"/>
        <v>TRS Games 17+</v>
      </c>
      <c r="U176" s="2" t="str">
        <f t="shared" si="86"/>
        <v>TRS Intermediate 17+</v>
      </c>
      <c r="V176" t="str">
        <f t="shared" si="81"/>
        <v>No mixed pairs in champs</v>
      </c>
    </row>
    <row r="177" spans="4:22">
      <c r="D177">
        <f t="shared" si="79"/>
        <v>43</v>
      </c>
      <c r="E177" t="s">
        <v>119</v>
      </c>
      <c r="F177" t="str">
        <f t="shared" si="78"/>
        <v>43Mixed</v>
      </c>
      <c r="T177" s="2" t="str">
        <f t="shared" si="86"/>
        <v>TRS Games 17+</v>
      </c>
      <c r="U177" s="2" t="str">
        <f t="shared" si="86"/>
        <v>TRS Intermediate 17+</v>
      </c>
      <c r="V177" t="str">
        <f t="shared" si="81"/>
        <v>No mixed pairs in champs</v>
      </c>
    </row>
    <row r="178" spans="4:22">
      <c r="D178">
        <f t="shared" si="79"/>
        <v>44</v>
      </c>
      <c r="E178" t="s">
        <v>119</v>
      </c>
      <c r="F178" t="str">
        <f t="shared" si="78"/>
        <v>44Mixed</v>
      </c>
      <c r="T178" s="2" t="str">
        <f t="shared" si="86"/>
        <v>TRS Games 17+</v>
      </c>
      <c r="U178" s="2" t="str">
        <f t="shared" si="86"/>
        <v>TRS Intermediate 17+</v>
      </c>
      <c r="V178" t="str">
        <f t="shared" si="81"/>
        <v>No mixed pairs in champs</v>
      </c>
    </row>
    <row r="179" spans="4:22">
      <c r="D179">
        <f t="shared" si="79"/>
        <v>45</v>
      </c>
      <c r="E179" t="s">
        <v>119</v>
      </c>
      <c r="F179" t="str">
        <f t="shared" si="78"/>
        <v>45Mixed</v>
      </c>
      <c r="T179" s="2" t="str">
        <f t="shared" si="86"/>
        <v>TRS Games 17+</v>
      </c>
      <c r="U179" s="2" t="str">
        <f t="shared" si="86"/>
        <v>TRS Intermediate 17+</v>
      </c>
      <c r="V179" t="str">
        <f t="shared" si="81"/>
        <v>No mixed pairs in champs</v>
      </c>
    </row>
    <row r="180" spans="4:22">
      <c r="D180">
        <f t="shared" si="79"/>
        <v>46</v>
      </c>
      <c r="E180" t="s">
        <v>119</v>
      </c>
      <c r="F180" t="str">
        <f t="shared" si="78"/>
        <v>46Mixed</v>
      </c>
      <c r="T180" s="2" t="str">
        <f t="shared" si="86"/>
        <v>TRS Games 17+</v>
      </c>
      <c r="U180" s="2" t="str">
        <f t="shared" si="86"/>
        <v>TRS Intermediate 17+</v>
      </c>
      <c r="V180" t="str">
        <f t="shared" si="81"/>
        <v>No mixed pairs in champs</v>
      </c>
    </row>
    <row r="181" spans="4:22">
      <c r="D181">
        <f t="shared" si="79"/>
        <v>47</v>
      </c>
      <c r="E181" t="s">
        <v>119</v>
      </c>
      <c r="F181" t="str">
        <f t="shared" si="78"/>
        <v>47Mixed</v>
      </c>
      <c r="T181" s="2" t="str">
        <f t="shared" si="86"/>
        <v>TRS Games 17+</v>
      </c>
      <c r="U181" s="2" t="str">
        <f t="shared" si="86"/>
        <v>TRS Intermediate 17+</v>
      </c>
      <c r="V181" t="str">
        <f t="shared" si="81"/>
        <v>No mixed pairs in champs</v>
      </c>
    </row>
    <row r="182" spans="4:22">
      <c r="D182">
        <f t="shared" si="79"/>
        <v>48</v>
      </c>
      <c r="E182" t="s">
        <v>119</v>
      </c>
      <c r="F182" t="str">
        <f t="shared" si="78"/>
        <v>48Mixed</v>
      </c>
      <c r="T182" s="2" t="str">
        <f t="shared" si="86"/>
        <v>TRS Games 17+</v>
      </c>
      <c r="U182" s="2" t="str">
        <f t="shared" si="86"/>
        <v>TRS Intermediate 17+</v>
      </c>
      <c r="V182" t="str">
        <f t="shared" si="81"/>
        <v>No mixed pairs in champs</v>
      </c>
    </row>
    <row r="183" spans="4:22">
      <c r="D183">
        <f t="shared" si="79"/>
        <v>49</v>
      </c>
      <c r="E183" t="s">
        <v>119</v>
      </c>
      <c r="F183" t="str">
        <f t="shared" si="78"/>
        <v>49Mixed</v>
      </c>
      <c r="T183" s="2" t="str">
        <f t="shared" si="86"/>
        <v>TRS Games 17+</v>
      </c>
      <c r="U183" s="2" t="str">
        <f t="shared" si="86"/>
        <v>TRS Intermediate 17+</v>
      </c>
      <c r="V183" t="str">
        <f t="shared" si="81"/>
        <v>No mixed pairs in champs</v>
      </c>
    </row>
    <row r="184" spans="4:22">
      <c r="D184">
        <f t="shared" si="79"/>
        <v>50</v>
      </c>
      <c r="E184" t="s">
        <v>119</v>
      </c>
      <c r="F184" t="str">
        <f t="shared" si="78"/>
        <v>50Mixed</v>
      </c>
      <c r="T184" s="2" t="str">
        <f t="shared" si="86"/>
        <v>TRS Games 17+</v>
      </c>
      <c r="U184" s="2" t="str">
        <f t="shared" si="86"/>
        <v>TRS Intermediate 17+</v>
      </c>
      <c r="V184" t="str">
        <f t="shared" si="81"/>
        <v>No mixed pairs in champs</v>
      </c>
    </row>
    <row r="185" spans="4:22">
      <c r="D185">
        <f t="shared" si="79"/>
        <v>51</v>
      </c>
      <c r="E185" t="s">
        <v>119</v>
      </c>
      <c r="F185" t="str">
        <f t="shared" si="78"/>
        <v>51Mixed</v>
      </c>
      <c r="T185" s="2" t="str">
        <f t="shared" si="86"/>
        <v>TRS Games 17+</v>
      </c>
      <c r="U185" s="2" t="str">
        <f t="shared" si="86"/>
        <v>TRS Intermediate 17+</v>
      </c>
      <c r="V185" t="str">
        <f t="shared" si="81"/>
        <v>No mixed pairs in champs</v>
      </c>
    </row>
    <row r="186" spans="4:22">
      <c r="D186">
        <f t="shared" si="79"/>
        <v>52</v>
      </c>
      <c r="E186" t="s">
        <v>119</v>
      </c>
      <c r="F186" t="str">
        <f t="shared" si="78"/>
        <v>52Mixed</v>
      </c>
      <c r="T186" s="2" t="str">
        <f t="shared" si="86"/>
        <v>TRS Games 17+</v>
      </c>
      <c r="U186" s="2" t="str">
        <f t="shared" si="86"/>
        <v>TRS Intermediate 17+</v>
      </c>
      <c r="V186" t="str">
        <f t="shared" si="81"/>
        <v>No mixed pairs in champs</v>
      </c>
    </row>
    <row r="187" spans="4:22">
      <c r="D187">
        <f t="shared" si="79"/>
        <v>53</v>
      </c>
      <c r="E187" t="s">
        <v>119</v>
      </c>
      <c r="F187" t="str">
        <f t="shared" si="78"/>
        <v>53Mixed</v>
      </c>
      <c r="T187" s="2" t="str">
        <f t="shared" si="86"/>
        <v>TRS Games 17+</v>
      </c>
      <c r="U187" s="2" t="str">
        <f t="shared" si="86"/>
        <v>TRS Intermediate 17+</v>
      </c>
      <c r="V187" t="str">
        <f t="shared" si="81"/>
        <v>No mixed pairs in champs</v>
      </c>
    </row>
    <row r="188" spans="4:22">
      <c r="D188">
        <f t="shared" si="79"/>
        <v>54</v>
      </c>
      <c r="E188" t="s">
        <v>119</v>
      </c>
      <c r="F188" t="str">
        <f t="shared" si="78"/>
        <v>54Mixed</v>
      </c>
      <c r="T188" s="2" t="str">
        <f t="shared" si="86"/>
        <v>TRS Games 17+</v>
      </c>
      <c r="U188" s="2" t="str">
        <f t="shared" si="86"/>
        <v>TRS Intermediate 17+</v>
      </c>
      <c r="V188" t="str">
        <f t="shared" si="81"/>
        <v>No mixed pairs in champs</v>
      </c>
    </row>
    <row r="189" spans="4:22">
      <c r="D189">
        <f t="shared" si="79"/>
        <v>55</v>
      </c>
      <c r="E189" t="s">
        <v>119</v>
      </c>
      <c r="F189" t="str">
        <f t="shared" si="78"/>
        <v>55Mixed</v>
      </c>
      <c r="T189" s="2" t="str">
        <f t="shared" si="86"/>
        <v>TRS Games 17+</v>
      </c>
      <c r="U189" s="2" t="str">
        <f t="shared" si="86"/>
        <v>TRS Intermediate 17+</v>
      </c>
      <c r="V189" t="str">
        <f t="shared" si="81"/>
        <v>No mixed pairs in champs</v>
      </c>
    </row>
    <row r="190" spans="4:22">
      <c r="D190">
        <f t="shared" si="79"/>
        <v>56</v>
      </c>
      <c r="E190" t="s">
        <v>119</v>
      </c>
      <c r="F190" t="str">
        <f t="shared" si="78"/>
        <v>56Mixed</v>
      </c>
      <c r="T190" s="2" t="str">
        <f t="shared" si="86"/>
        <v>TRS Games 17+</v>
      </c>
      <c r="U190" s="2" t="str">
        <f t="shared" si="86"/>
        <v>TRS Intermediate 17+</v>
      </c>
      <c r="V190" t="str">
        <f t="shared" si="81"/>
        <v>No mixed pairs in champs</v>
      </c>
    </row>
    <row r="191" spans="4:22">
      <c r="D191">
        <f t="shared" si="79"/>
        <v>57</v>
      </c>
      <c r="E191" t="s">
        <v>119</v>
      </c>
      <c r="F191" t="str">
        <f t="shared" si="78"/>
        <v>57Mixed</v>
      </c>
      <c r="T191" s="2" t="str">
        <f t="shared" si="86"/>
        <v>TRS Games 17+</v>
      </c>
      <c r="U191" s="2" t="str">
        <f t="shared" si="86"/>
        <v>TRS Intermediate 17+</v>
      </c>
      <c r="V191" t="str">
        <f t="shared" si="81"/>
        <v>No mixed pairs in champs</v>
      </c>
    </row>
    <row r="192" spans="4:22">
      <c r="D192">
        <f t="shared" si="79"/>
        <v>58</v>
      </c>
      <c r="E192" t="s">
        <v>119</v>
      </c>
      <c r="F192" t="str">
        <f t="shared" si="78"/>
        <v>58Mixed</v>
      </c>
      <c r="T192" s="2" t="str">
        <f t="shared" si="86"/>
        <v>TRS Games 17+</v>
      </c>
      <c r="U192" s="2" t="str">
        <f t="shared" si="86"/>
        <v>TRS Intermediate 17+</v>
      </c>
      <c r="V192" t="str">
        <f t="shared" si="81"/>
        <v>No mixed pairs in champs</v>
      </c>
    </row>
    <row r="193" spans="4:22">
      <c r="D193">
        <f t="shared" si="79"/>
        <v>59</v>
      </c>
      <c r="E193" t="s">
        <v>119</v>
      </c>
      <c r="F193" t="str">
        <f t="shared" si="78"/>
        <v>59Mixed</v>
      </c>
      <c r="T193" s="2" t="str">
        <f t="shared" si="86"/>
        <v>TRS Games 17+</v>
      </c>
      <c r="U193" s="2" t="str">
        <f t="shared" si="86"/>
        <v>TRS Intermediate 17+</v>
      </c>
      <c r="V193" t="str">
        <f t="shared" si="81"/>
        <v>No mixed pairs in champs</v>
      </c>
    </row>
    <row r="194" spans="4:22">
      <c r="D194">
        <f t="shared" si="79"/>
        <v>60</v>
      </c>
      <c r="E194" t="s">
        <v>119</v>
      </c>
      <c r="F194" t="str">
        <f t="shared" si="78"/>
        <v>60Mixed</v>
      </c>
      <c r="T194" s="2" t="str">
        <f t="shared" si="86"/>
        <v>TRS Games 17+</v>
      </c>
      <c r="U194" s="2" t="str">
        <f t="shared" si="86"/>
        <v>TRS Intermediate 17+</v>
      </c>
      <c r="V194" t="str">
        <f t="shared" si="81"/>
        <v>No mixed pairs in champs</v>
      </c>
    </row>
    <row r="195" spans="4:22">
      <c r="D195">
        <f t="shared" si="79"/>
        <v>61</v>
      </c>
      <c r="E195" t="s">
        <v>119</v>
      </c>
      <c r="F195" t="str">
        <f t="shared" si="78"/>
        <v>61Mixed</v>
      </c>
      <c r="T195" s="2" t="str">
        <f t="shared" si="86"/>
        <v>TRS Games 17+</v>
      </c>
      <c r="U195" s="2" t="str">
        <f t="shared" si="86"/>
        <v>TRS Intermediate 17+</v>
      </c>
      <c r="V195" t="str">
        <f t="shared" si="81"/>
        <v>No mixed pairs in champs</v>
      </c>
    </row>
    <row r="196" spans="4:22">
      <c r="D196">
        <f t="shared" si="79"/>
        <v>62</v>
      </c>
      <c r="E196" t="s">
        <v>119</v>
      </c>
      <c r="F196" t="str">
        <f t="shared" si="78"/>
        <v>62Mixed</v>
      </c>
      <c r="T196" s="2" t="str">
        <f t="shared" si="86"/>
        <v>TRS Games 17+</v>
      </c>
      <c r="U196" s="2" t="str">
        <f t="shared" si="86"/>
        <v>TRS Intermediate 17+</v>
      </c>
      <c r="V196" t="str">
        <f t="shared" si="81"/>
        <v>No mixed pairs in champs</v>
      </c>
    </row>
    <row r="197" spans="4:22">
      <c r="D197">
        <f t="shared" si="79"/>
        <v>63</v>
      </c>
      <c r="E197" t="s">
        <v>119</v>
      </c>
      <c r="F197" t="str">
        <f t="shared" si="78"/>
        <v>63Mixed</v>
      </c>
      <c r="T197" s="2" t="str">
        <f t="shared" si="86"/>
        <v>TRS Games 17+</v>
      </c>
      <c r="U197" s="2" t="str">
        <f t="shared" si="86"/>
        <v>TRS Intermediate 17+</v>
      </c>
      <c r="V197" t="str">
        <f t="shared" si="81"/>
        <v>No mixed pairs in champs</v>
      </c>
    </row>
    <row r="198" spans="4:22">
      <c r="D198">
        <f t="shared" si="79"/>
        <v>64</v>
      </c>
      <c r="E198" t="s">
        <v>119</v>
      </c>
      <c r="F198" t="str">
        <f t="shared" si="78"/>
        <v>64Mixed</v>
      </c>
      <c r="T198" s="2" t="str">
        <f t="shared" si="86"/>
        <v>TRS Games 17+</v>
      </c>
      <c r="U198" s="2" t="str">
        <f t="shared" si="86"/>
        <v>TRS Intermediate 17+</v>
      </c>
      <c r="V198" t="str">
        <f t="shared" si="81"/>
        <v>No mixed pairs in champs</v>
      </c>
    </row>
    <row r="199" spans="4:22">
      <c r="D199">
        <f t="shared" si="79"/>
        <v>65</v>
      </c>
      <c r="E199" t="s">
        <v>119</v>
      </c>
      <c r="F199" t="str">
        <f t="shared" ref="F199" si="87">D199&amp;E199</f>
        <v>65Mixed</v>
      </c>
      <c r="T199" s="2" t="str">
        <f t="shared" si="86"/>
        <v>TRS Games 17+</v>
      </c>
      <c r="U199" s="2" t="str">
        <f t="shared" si="86"/>
        <v>TRS Intermediate 17+</v>
      </c>
      <c r="V199" t="str">
        <f t="shared" si="81"/>
        <v>No mixed pairs in champs</v>
      </c>
    </row>
  </sheetData>
  <pageMargins left="0.75" right="0.75" top="1" bottom="1" header="0.5" footer="0.5"/>
  <pageSetup paperSize="0"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82B4-7C52-1446-8068-AE9941879851}">
  <dimension ref="A1:C102"/>
  <sheetViews>
    <sheetView workbookViewId="0">
      <selection activeCell="O43" sqref="O43"/>
    </sheetView>
  </sheetViews>
  <sheetFormatPr baseColWidth="10" defaultRowHeight="16"/>
  <cols>
    <col min="1" max="1" width="20.83203125" bestFit="1" customWidth="1"/>
  </cols>
  <sheetData>
    <row r="1" spans="1:3">
      <c r="A1" s="14" t="s">
        <v>351</v>
      </c>
      <c r="B1" s="14" t="s">
        <v>352</v>
      </c>
      <c r="C1" s="14" t="s">
        <v>353</v>
      </c>
    </row>
    <row r="2" spans="1:3">
      <c r="A2">
        <v>0</v>
      </c>
      <c r="B2">
        <v>0</v>
      </c>
      <c r="C2">
        <v>0</v>
      </c>
    </row>
    <row r="3" spans="1:3">
      <c r="A3">
        <f>A2+1</f>
        <v>1</v>
      </c>
      <c r="B3">
        <v>0</v>
      </c>
      <c r="C3">
        <v>0</v>
      </c>
    </row>
    <row r="4" spans="1:3">
      <c r="A4">
        <f t="shared" ref="A4:A67" si="0">A3+1</f>
        <v>2</v>
      </c>
      <c r="B4">
        <v>0</v>
      </c>
      <c r="C4">
        <v>0</v>
      </c>
    </row>
    <row r="5" spans="1:3">
      <c r="A5">
        <f t="shared" si="0"/>
        <v>3</v>
      </c>
      <c r="B5">
        <v>0</v>
      </c>
      <c r="C5">
        <v>0</v>
      </c>
    </row>
    <row r="6" spans="1:3">
      <c r="A6">
        <f t="shared" si="0"/>
        <v>4</v>
      </c>
      <c r="B6">
        <v>0</v>
      </c>
      <c r="C6">
        <v>0</v>
      </c>
    </row>
    <row r="7" spans="1:3">
      <c r="A7">
        <f t="shared" si="0"/>
        <v>5</v>
      </c>
      <c r="B7">
        <v>1</v>
      </c>
      <c r="C7">
        <v>0</v>
      </c>
    </row>
    <row r="8" spans="1:3">
      <c r="A8">
        <f t="shared" si="0"/>
        <v>6</v>
      </c>
      <c r="B8">
        <v>1</v>
      </c>
      <c r="C8">
        <v>0</v>
      </c>
    </row>
    <row r="9" spans="1:3">
      <c r="A9">
        <f t="shared" si="0"/>
        <v>7</v>
      </c>
      <c r="B9">
        <v>1</v>
      </c>
      <c r="C9">
        <v>0</v>
      </c>
    </row>
    <row r="10" spans="1:3">
      <c r="A10">
        <f t="shared" si="0"/>
        <v>8</v>
      </c>
      <c r="B10">
        <v>1</v>
      </c>
      <c r="C10">
        <v>1</v>
      </c>
    </row>
    <row r="11" spans="1:3">
      <c r="A11">
        <f t="shared" si="0"/>
        <v>9</v>
      </c>
      <c r="B11">
        <v>1</v>
      </c>
      <c r="C11">
        <v>1</v>
      </c>
    </row>
    <row r="12" spans="1:3">
      <c r="A12">
        <f t="shared" si="0"/>
        <v>10</v>
      </c>
      <c r="B12">
        <v>2</v>
      </c>
      <c r="C12">
        <v>1</v>
      </c>
    </row>
    <row r="13" spans="1:3">
      <c r="A13">
        <f t="shared" si="0"/>
        <v>11</v>
      </c>
      <c r="B13">
        <v>2</v>
      </c>
      <c r="C13">
        <v>1</v>
      </c>
    </row>
    <row r="14" spans="1:3">
      <c r="A14">
        <f t="shared" si="0"/>
        <v>12</v>
      </c>
      <c r="B14">
        <v>2</v>
      </c>
      <c r="C14">
        <v>1</v>
      </c>
    </row>
    <row r="15" spans="1:3">
      <c r="A15">
        <f t="shared" si="0"/>
        <v>13</v>
      </c>
      <c r="B15">
        <v>2</v>
      </c>
      <c r="C15">
        <v>1</v>
      </c>
    </row>
    <row r="16" spans="1:3">
      <c r="A16">
        <f t="shared" si="0"/>
        <v>14</v>
      </c>
      <c r="B16">
        <v>2</v>
      </c>
      <c r="C16">
        <v>1</v>
      </c>
    </row>
    <row r="17" spans="1:3">
      <c r="A17">
        <f t="shared" si="0"/>
        <v>15</v>
      </c>
      <c r="B17">
        <v>2</v>
      </c>
      <c r="C17">
        <v>2</v>
      </c>
    </row>
    <row r="18" spans="1:3">
      <c r="A18">
        <f t="shared" si="0"/>
        <v>16</v>
      </c>
      <c r="B18">
        <v>2</v>
      </c>
      <c r="C18">
        <v>2</v>
      </c>
    </row>
    <row r="19" spans="1:3">
      <c r="A19">
        <f t="shared" si="0"/>
        <v>17</v>
      </c>
      <c r="B19">
        <v>2</v>
      </c>
      <c r="C19">
        <v>2</v>
      </c>
    </row>
    <row r="20" spans="1:3">
      <c r="A20">
        <f t="shared" si="0"/>
        <v>18</v>
      </c>
      <c r="B20">
        <v>2</v>
      </c>
      <c r="C20">
        <v>2</v>
      </c>
    </row>
    <row r="21" spans="1:3">
      <c r="A21">
        <f t="shared" si="0"/>
        <v>19</v>
      </c>
      <c r="B21">
        <v>2</v>
      </c>
      <c r="C21">
        <v>2</v>
      </c>
    </row>
    <row r="22" spans="1:3">
      <c r="A22">
        <f t="shared" si="0"/>
        <v>20</v>
      </c>
      <c r="B22">
        <v>3</v>
      </c>
      <c r="C22">
        <v>2</v>
      </c>
    </row>
    <row r="23" spans="1:3">
      <c r="A23">
        <f t="shared" si="0"/>
        <v>21</v>
      </c>
      <c r="B23">
        <v>3</v>
      </c>
      <c r="C23">
        <v>2</v>
      </c>
    </row>
    <row r="24" spans="1:3">
      <c r="A24">
        <f t="shared" si="0"/>
        <v>22</v>
      </c>
      <c r="B24">
        <v>3</v>
      </c>
      <c r="C24">
        <v>2</v>
      </c>
    </row>
    <row r="25" spans="1:3">
      <c r="A25">
        <f t="shared" si="0"/>
        <v>23</v>
      </c>
      <c r="B25">
        <v>3</v>
      </c>
      <c r="C25">
        <v>2</v>
      </c>
    </row>
    <row r="26" spans="1:3">
      <c r="A26">
        <f t="shared" si="0"/>
        <v>24</v>
      </c>
      <c r="B26">
        <v>3</v>
      </c>
      <c r="C26">
        <v>2</v>
      </c>
    </row>
    <row r="27" spans="1:3">
      <c r="A27">
        <f t="shared" si="0"/>
        <v>25</v>
      </c>
      <c r="B27">
        <v>3</v>
      </c>
      <c r="C27">
        <v>2</v>
      </c>
    </row>
    <row r="28" spans="1:3">
      <c r="A28">
        <f t="shared" si="0"/>
        <v>26</v>
      </c>
      <c r="B28">
        <v>3</v>
      </c>
      <c r="C28">
        <v>2</v>
      </c>
    </row>
    <row r="29" spans="1:3">
      <c r="A29">
        <f t="shared" si="0"/>
        <v>27</v>
      </c>
      <c r="B29">
        <v>3</v>
      </c>
      <c r="C29">
        <v>2</v>
      </c>
    </row>
    <row r="30" spans="1:3">
      <c r="A30">
        <f t="shared" si="0"/>
        <v>28</v>
      </c>
      <c r="B30">
        <v>3</v>
      </c>
      <c r="C30">
        <v>2</v>
      </c>
    </row>
    <row r="31" spans="1:3">
      <c r="A31">
        <f t="shared" si="0"/>
        <v>29</v>
      </c>
      <c r="B31">
        <v>3</v>
      </c>
      <c r="C31">
        <v>2</v>
      </c>
    </row>
    <row r="32" spans="1:3">
      <c r="A32">
        <f t="shared" si="0"/>
        <v>30</v>
      </c>
      <c r="B32">
        <v>3</v>
      </c>
      <c r="C32">
        <v>3</v>
      </c>
    </row>
    <row r="33" spans="1:3">
      <c r="A33">
        <f t="shared" si="0"/>
        <v>31</v>
      </c>
      <c r="B33">
        <v>3</v>
      </c>
      <c r="C33">
        <v>3</v>
      </c>
    </row>
    <row r="34" spans="1:3">
      <c r="A34">
        <f t="shared" si="0"/>
        <v>32</v>
      </c>
      <c r="B34">
        <v>3</v>
      </c>
      <c r="C34">
        <v>3</v>
      </c>
    </row>
    <row r="35" spans="1:3">
      <c r="A35">
        <f t="shared" si="0"/>
        <v>33</v>
      </c>
      <c r="B35">
        <v>3</v>
      </c>
      <c r="C35">
        <v>3</v>
      </c>
    </row>
    <row r="36" spans="1:3">
      <c r="A36">
        <f t="shared" si="0"/>
        <v>34</v>
      </c>
      <c r="B36">
        <v>3</v>
      </c>
      <c r="C36">
        <v>3</v>
      </c>
    </row>
    <row r="37" spans="1:3">
      <c r="A37">
        <f t="shared" si="0"/>
        <v>35</v>
      </c>
      <c r="B37">
        <v>3</v>
      </c>
      <c r="C37">
        <v>3</v>
      </c>
    </row>
    <row r="38" spans="1:3">
      <c r="A38">
        <f t="shared" si="0"/>
        <v>36</v>
      </c>
      <c r="B38">
        <v>3</v>
      </c>
      <c r="C38">
        <v>3</v>
      </c>
    </row>
    <row r="39" spans="1:3">
      <c r="A39">
        <f t="shared" si="0"/>
        <v>37</v>
      </c>
      <c r="B39">
        <v>3</v>
      </c>
      <c r="C39">
        <v>3</v>
      </c>
    </row>
    <row r="40" spans="1:3">
      <c r="A40">
        <f t="shared" si="0"/>
        <v>38</v>
      </c>
      <c r="B40">
        <v>3</v>
      </c>
      <c r="C40">
        <v>3</v>
      </c>
    </row>
    <row r="41" spans="1:3">
      <c r="A41">
        <f t="shared" si="0"/>
        <v>39</v>
      </c>
      <c r="B41">
        <v>3</v>
      </c>
      <c r="C41">
        <v>3</v>
      </c>
    </row>
    <row r="42" spans="1:3">
      <c r="A42">
        <f t="shared" si="0"/>
        <v>40</v>
      </c>
      <c r="B42">
        <v>4</v>
      </c>
      <c r="C42">
        <v>3</v>
      </c>
    </row>
    <row r="43" spans="1:3">
      <c r="A43">
        <f t="shared" si="0"/>
        <v>41</v>
      </c>
      <c r="B43">
        <v>4</v>
      </c>
      <c r="C43">
        <v>3</v>
      </c>
    </row>
    <row r="44" spans="1:3">
      <c r="A44">
        <f t="shared" si="0"/>
        <v>42</v>
      </c>
      <c r="B44">
        <v>4</v>
      </c>
      <c r="C44">
        <v>3</v>
      </c>
    </row>
    <row r="45" spans="1:3">
      <c r="A45">
        <f t="shared" si="0"/>
        <v>43</v>
      </c>
      <c r="B45">
        <v>4</v>
      </c>
      <c r="C45">
        <v>3</v>
      </c>
    </row>
    <row r="46" spans="1:3">
      <c r="A46">
        <f t="shared" si="0"/>
        <v>44</v>
      </c>
      <c r="B46">
        <v>4</v>
      </c>
      <c r="C46">
        <v>3</v>
      </c>
    </row>
    <row r="47" spans="1:3">
      <c r="A47">
        <f t="shared" si="0"/>
        <v>45</v>
      </c>
      <c r="B47">
        <v>4</v>
      </c>
      <c r="C47">
        <v>3</v>
      </c>
    </row>
    <row r="48" spans="1:3">
      <c r="A48">
        <f t="shared" si="0"/>
        <v>46</v>
      </c>
      <c r="B48">
        <v>4</v>
      </c>
      <c r="C48">
        <v>3</v>
      </c>
    </row>
    <row r="49" spans="1:3">
      <c r="A49">
        <f t="shared" si="0"/>
        <v>47</v>
      </c>
      <c r="B49">
        <v>4</v>
      </c>
      <c r="C49">
        <v>3</v>
      </c>
    </row>
    <row r="50" spans="1:3">
      <c r="A50">
        <f t="shared" si="0"/>
        <v>48</v>
      </c>
      <c r="B50">
        <v>4</v>
      </c>
      <c r="C50">
        <v>3</v>
      </c>
    </row>
    <row r="51" spans="1:3">
      <c r="A51">
        <f t="shared" si="0"/>
        <v>49</v>
      </c>
      <c r="B51">
        <v>4</v>
      </c>
      <c r="C51">
        <v>3</v>
      </c>
    </row>
    <row r="52" spans="1:3">
      <c r="A52">
        <f t="shared" si="0"/>
        <v>50</v>
      </c>
      <c r="B52">
        <v>4</v>
      </c>
      <c r="C52">
        <v>3</v>
      </c>
    </row>
    <row r="53" spans="1:3">
      <c r="A53">
        <f t="shared" si="0"/>
        <v>51</v>
      </c>
      <c r="B53">
        <v>4</v>
      </c>
      <c r="C53">
        <v>3</v>
      </c>
    </row>
    <row r="54" spans="1:3">
      <c r="A54">
        <f t="shared" si="0"/>
        <v>52</v>
      </c>
      <c r="B54">
        <v>4</v>
      </c>
      <c r="C54">
        <v>3</v>
      </c>
    </row>
    <row r="55" spans="1:3">
      <c r="A55">
        <f t="shared" si="0"/>
        <v>53</v>
      </c>
      <c r="B55">
        <v>4</v>
      </c>
      <c r="C55">
        <v>3</v>
      </c>
    </row>
    <row r="56" spans="1:3">
      <c r="A56">
        <f t="shared" si="0"/>
        <v>54</v>
      </c>
      <c r="B56">
        <v>4</v>
      </c>
      <c r="C56">
        <v>3</v>
      </c>
    </row>
    <row r="57" spans="1:3">
      <c r="A57">
        <f t="shared" si="0"/>
        <v>55</v>
      </c>
      <c r="B57">
        <v>4</v>
      </c>
      <c r="C57">
        <v>3</v>
      </c>
    </row>
    <row r="58" spans="1:3">
      <c r="A58">
        <f t="shared" si="0"/>
        <v>56</v>
      </c>
      <c r="B58">
        <v>4</v>
      </c>
      <c r="C58">
        <v>3</v>
      </c>
    </row>
    <row r="59" spans="1:3">
      <c r="A59">
        <f t="shared" si="0"/>
        <v>57</v>
      </c>
      <c r="B59">
        <v>4</v>
      </c>
      <c r="C59">
        <v>3</v>
      </c>
    </row>
    <row r="60" spans="1:3">
      <c r="A60">
        <f t="shared" si="0"/>
        <v>58</v>
      </c>
      <c r="B60">
        <v>4</v>
      </c>
      <c r="C60">
        <v>3</v>
      </c>
    </row>
    <row r="61" spans="1:3">
      <c r="A61">
        <f t="shared" si="0"/>
        <v>59</v>
      </c>
      <c r="B61">
        <v>4</v>
      </c>
      <c r="C61">
        <v>3</v>
      </c>
    </row>
    <row r="62" spans="1:3">
      <c r="A62">
        <f t="shared" si="0"/>
        <v>60</v>
      </c>
      <c r="B62">
        <v>4</v>
      </c>
      <c r="C62">
        <v>4</v>
      </c>
    </row>
    <row r="63" spans="1:3">
      <c r="A63">
        <f t="shared" si="0"/>
        <v>61</v>
      </c>
      <c r="B63">
        <v>4</v>
      </c>
      <c r="C63">
        <v>4</v>
      </c>
    </row>
    <row r="64" spans="1:3">
      <c r="A64">
        <f t="shared" si="0"/>
        <v>62</v>
      </c>
      <c r="B64">
        <v>4</v>
      </c>
      <c r="C64">
        <v>4</v>
      </c>
    </row>
    <row r="65" spans="1:3">
      <c r="A65">
        <f t="shared" si="0"/>
        <v>63</v>
      </c>
      <c r="B65">
        <v>4</v>
      </c>
      <c r="C65">
        <v>4</v>
      </c>
    </row>
    <row r="66" spans="1:3">
      <c r="A66">
        <f t="shared" si="0"/>
        <v>64</v>
      </c>
      <c r="B66">
        <v>4</v>
      </c>
      <c r="C66">
        <v>4</v>
      </c>
    </row>
    <row r="67" spans="1:3">
      <c r="A67">
        <f t="shared" si="0"/>
        <v>65</v>
      </c>
      <c r="B67">
        <v>4</v>
      </c>
      <c r="C67">
        <v>4</v>
      </c>
    </row>
    <row r="68" spans="1:3">
      <c r="A68">
        <f t="shared" ref="A68:A102" si="1">A67+1</f>
        <v>66</v>
      </c>
      <c r="B68">
        <v>4</v>
      </c>
      <c r="C68">
        <v>4</v>
      </c>
    </row>
    <row r="69" spans="1:3">
      <c r="A69">
        <f t="shared" si="1"/>
        <v>67</v>
      </c>
      <c r="B69">
        <v>4</v>
      </c>
      <c r="C69">
        <v>4</v>
      </c>
    </row>
    <row r="70" spans="1:3">
      <c r="A70">
        <f t="shared" si="1"/>
        <v>68</v>
      </c>
      <c r="B70">
        <v>4</v>
      </c>
      <c r="C70">
        <v>4</v>
      </c>
    </row>
    <row r="71" spans="1:3">
      <c r="A71">
        <f t="shared" si="1"/>
        <v>69</v>
      </c>
      <c r="B71">
        <v>4</v>
      </c>
      <c r="C71">
        <v>4</v>
      </c>
    </row>
    <row r="72" spans="1:3">
      <c r="A72">
        <f t="shared" si="1"/>
        <v>70</v>
      </c>
      <c r="B72">
        <v>4</v>
      </c>
      <c r="C72">
        <v>4</v>
      </c>
    </row>
    <row r="73" spans="1:3">
      <c r="A73">
        <f t="shared" si="1"/>
        <v>71</v>
      </c>
      <c r="B73">
        <v>4</v>
      </c>
      <c r="C73">
        <v>4</v>
      </c>
    </row>
    <row r="74" spans="1:3">
      <c r="A74">
        <f t="shared" si="1"/>
        <v>72</v>
      </c>
      <c r="B74">
        <v>4</v>
      </c>
      <c r="C74">
        <v>4</v>
      </c>
    </row>
    <row r="75" spans="1:3">
      <c r="A75">
        <f t="shared" si="1"/>
        <v>73</v>
      </c>
      <c r="B75">
        <v>4</v>
      </c>
      <c r="C75">
        <v>4</v>
      </c>
    </row>
    <row r="76" spans="1:3">
      <c r="A76">
        <f t="shared" si="1"/>
        <v>74</v>
      </c>
      <c r="B76">
        <v>4</v>
      </c>
      <c r="C76">
        <v>4</v>
      </c>
    </row>
    <row r="77" spans="1:3">
      <c r="A77">
        <f t="shared" si="1"/>
        <v>75</v>
      </c>
      <c r="B77">
        <v>4</v>
      </c>
      <c r="C77">
        <v>4</v>
      </c>
    </row>
    <row r="78" spans="1:3">
      <c r="A78">
        <f t="shared" si="1"/>
        <v>76</v>
      </c>
      <c r="B78">
        <v>4</v>
      </c>
      <c r="C78">
        <v>4</v>
      </c>
    </row>
    <row r="79" spans="1:3">
      <c r="A79">
        <f t="shared" si="1"/>
        <v>77</v>
      </c>
      <c r="B79">
        <v>4</v>
      </c>
      <c r="C79">
        <v>4</v>
      </c>
    </row>
    <row r="80" spans="1:3">
      <c r="A80">
        <f t="shared" si="1"/>
        <v>78</v>
      </c>
      <c r="B80">
        <v>4</v>
      </c>
      <c r="C80">
        <v>4</v>
      </c>
    </row>
    <row r="81" spans="1:3">
      <c r="A81">
        <f t="shared" si="1"/>
        <v>79</v>
      </c>
      <c r="B81">
        <v>4</v>
      </c>
      <c r="C81">
        <v>4</v>
      </c>
    </row>
    <row r="82" spans="1:3">
      <c r="A82">
        <f t="shared" si="1"/>
        <v>80</v>
      </c>
      <c r="B82">
        <v>5</v>
      </c>
      <c r="C82">
        <v>4</v>
      </c>
    </row>
    <row r="83" spans="1:3">
      <c r="A83">
        <f t="shared" si="1"/>
        <v>81</v>
      </c>
      <c r="B83">
        <v>5</v>
      </c>
      <c r="C83">
        <v>4</v>
      </c>
    </row>
    <row r="84" spans="1:3">
      <c r="A84">
        <f t="shared" si="1"/>
        <v>82</v>
      </c>
      <c r="B84">
        <v>5</v>
      </c>
      <c r="C84">
        <v>4</v>
      </c>
    </row>
    <row r="85" spans="1:3">
      <c r="A85">
        <f t="shared" si="1"/>
        <v>83</v>
      </c>
      <c r="B85">
        <v>5</v>
      </c>
      <c r="C85">
        <v>4</v>
      </c>
    </row>
    <row r="86" spans="1:3">
      <c r="A86">
        <f t="shared" si="1"/>
        <v>84</v>
      </c>
      <c r="B86">
        <v>5</v>
      </c>
      <c r="C86">
        <v>4</v>
      </c>
    </row>
    <row r="87" spans="1:3">
      <c r="A87">
        <f t="shared" si="1"/>
        <v>85</v>
      </c>
      <c r="B87">
        <v>5</v>
      </c>
      <c r="C87">
        <v>4</v>
      </c>
    </row>
    <row r="88" spans="1:3">
      <c r="A88">
        <f t="shared" si="1"/>
        <v>86</v>
      </c>
      <c r="B88">
        <v>5</v>
      </c>
      <c r="C88">
        <v>4</v>
      </c>
    </row>
    <row r="89" spans="1:3">
      <c r="A89">
        <f t="shared" si="1"/>
        <v>87</v>
      </c>
      <c r="B89">
        <v>5</v>
      </c>
      <c r="C89">
        <v>4</v>
      </c>
    </row>
    <row r="90" spans="1:3">
      <c r="A90">
        <f t="shared" si="1"/>
        <v>88</v>
      </c>
      <c r="B90">
        <v>5</v>
      </c>
      <c r="C90">
        <v>4</v>
      </c>
    </row>
    <row r="91" spans="1:3">
      <c r="A91">
        <f t="shared" si="1"/>
        <v>89</v>
      </c>
      <c r="B91">
        <v>5</v>
      </c>
      <c r="C91">
        <v>4</v>
      </c>
    </row>
    <row r="92" spans="1:3">
      <c r="A92">
        <f t="shared" si="1"/>
        <v>90</v>
      </c>
      <c r="B92">
        <v>5</v>
      </c>
      <c r="C92">
        <v>4</v>
      </c>
    </row>
    <row r="93" spans="1:3">
      <c r="A93">
        <f t="shared" si="1"/>
        <v>91</v>
      </c>
      <c r="B93">
        <v>5</v>
      </c>
      <c r="C93">
        <v>4</v>
      </c>
    </row>
    <row r="94" spans="1:3">
      <c r="A94">
        <f t="shared" si="1"/>
        <v>92</v>
      </c>
      <c r="B94">
        <v>5</v>
      </c>
      <c r="C94">
        <v>4</v>
      </c>
    </row>
    <row r="95" spans="1:3">
      <c r="A95">
        <f t="shared" si="1"/>
        <v>93</v>
      </c>
      <c r="B95">
        <v>5</v>
      </c>
      <c r="C95">
        <v>4</v>
      </c>
    </row>
    <row r="96" spans="1:3">
      <c r="A96">
        <f t="shared" si="1"/>
        <v>94</v>
      </c>
      <c r="B96">
        <v>5</v>
      </c>
      <c r="C96">
        <v>4</v>
      </c>
    </row>
    <row r="97" spans="1:3">
      <c r="A97">
        <f t="shared" si="1"/>
        <v>95</v>
      </c>
      <c r="B97">
        <v>5</v>
      </c>
      <c r="C97">
        <v>4</v>
      </c>
    </row>
    <row r="98" spans="1:3">
      <c r="A98">
        <f t="shared" si="1"/>
        <v>96</v>
      </c>
      <c r="B98">
        <v>5</v>
      </c>
      <c r="C98">
        <v>4</v>
      </c>
    </row>
    <row r="99" spans="1:3">
      <c r="A99">
        <f t="shared" si="1"/>
        <v>97</v>
      </c>
      <c r="B99">
        <v>5</v>
      </c>
      <c r="C99">
        <v>4</v>
      </c>
    </row>
    <row r="100" spans="1:3">
      <c r="A100">
        <f t="shared" si="1"/>
        <v>98</v>
      </c>
      <c r="B100">
        <v>5</v>
      </c>
      <c r="C100">
        <v>4</v>
      </c>
    </row>
    <row r="101" spans="1:3">
      <c r="A101">
        <f t="shared" si="1"/>
        <v>99</v>
      </c>
      <c r="B101">
        <v>5</v>
      </c>
      <c r="C101">
        <v>4</v>
      </c>
    </row>
    <row r="102" spans="1:3">
      <c r="A102">
        <f t="shared" si="1"/>
        <v>100</v>
      </c>
      <c r="B102">
        <v>5</v>
      </c>
      <c r="C102">
        <v>4</v>
      </c>
    </row>
  </sheetData>
  <sheetProtection algorithmName="SHA-512" hashValue="s/7cA0YkAWsjuq2Uv5GqhhoaOk9sph+vOHPdWs1YnxIklv9shXu2UJc9fFPrqBciNNpB/i1p/MRK0eMS2s+K+g==" saltValue="agT6OLzLeqfe4MQjR49mbg==" spinCount="100000" sheet="1" objects="1" scenarios="1"/>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C03F-010F-4F1E-8E66-DCB621351963}">
  <dimension ref="A1:F60"/>
  <sheetViews>
    <sheetView workbookViewId="0">
      <selection activeCell="A51" sqref="A51"/>
    </sheetView>
  </sheetViews>
  <sheetFormatPr baseColWidth="10" defaultColWidth="8.83203125" defaultRowHeight="16"/>
  <cols>
    <col min="1" max="1" width="27.83203125" bestFit="1" customWidth="1"/>
  </cols>
  <sheetData>
    <row r="1" spans="1:6">
      <c r="A1" t="s">
        <v>226</v>
      </c>
      <c r="B1" t="s">
        <v>153</v>
      </c>
      <c r="C1" t="s">
        <v>120</v>
      </c>
      <c r="D1" t="s">
        <v>152</v>
      </c>
      <c r="E1" t="s">
        <v>47</v>
      </c>
      <c r="F1" t="s">
        <v>152</v>
      </c>
    </row>
    <row r="2" spans="1:6">
      <c r="A2" t="s">
        <v>227</v>
      </c>
      <c r="B2" t="s">
        <v>153</v>
      </c>
      <c r="C2" t="s">
        <v>121</v>
      </c>
      <c r="D2" t="s">
        <v>154</v>
      </c>
      <c r="E2" t="s">
        <v>47</v>
      </c>
      <c r="F2" t="s">
        <v>154</v>
      </c>
    </row>
    <row r="3" spans="1:6">
      <c r="A3" t="s">
        <v>228</v>
      </c>
      <c r="B3" t="s">
        <v>153</v>
      </c>
      <c r="C3" t="s">
        <v>112</v>
      </c>
      <c r="D3" t="s">
        <v>155</v>
      </c>
      <c r="E3" t="s">
        <v>47</v>
      </c>
      <c r="F3" t="s">
        <v>155</v>
      </c>
    </row>
    <row r="4" spans="1:6">
      <c r="A4" t="s">
        <v>229</v>
      </c>
      <c r="B4" t="s">
        <v>153</v>
      </c>
      <c r="C4" t="s">
        <v>114</v>
      </c>
      <c r="D4" t="s">
        <v>156</v>
      </c>
      <c r="E4" t="s">
        <v>47</v>
      </c>
      <c r="F4" t="s">
        <v>156</v>
      </c>
    </row>
    <row r="5" spans="1:6">
      <c r="A5" t="s">
        <v>230</v>
      </c>
      <c r="B5" t="s">
        <v>153</v>
      </c>
      <c r="C5" t="s">
        <v>115</v>
      </c>
      <c r="D5" t="s">
        <v>157</v>
      </c>
      <c r="E5" t="s">
        <v>47</v>
      </c>
      <c r="F5" t="s">
        <v>157</v>
      </c>
    </row>
    <row r="6" spans="1:6">
      <c r="A6" t="s">
        <v>231</v>
      </c>
      <c r="B6" t="s">
        <v>159</v>
      </c>
      <c r="C6" t="s">
        <v>287</v>
      </c>
      <c r="D6" t="s">
        <v>158</v>
      </c>
      <c r="E6" t="s">
        <v>47</v>
      </c>
      <c r="F6" t="s">
        <v>158</v>
      </c>
    </row>
    <row r="7" spans="1:6">
      <c r="A7" t="s">
        <v>275</v>
      </c>
      <c r="B7" t="s">
        <v>161</v>
      </c>
      <c r="C7" t="s">
        <v>287</v>
      </c>
      <c r="D7" t="s">
        <v>160</v>
      </c>
      <c r="E7" t="s">
        <v>47</v>
      </c>
      <c r="F7" t="s">
        <v>160</v>
      </c>
    </row>
    <row r="8" spans="1:6">
      <c r="A8" t="s">
        <v>232</v>
      </c>
      <c r="B8" t="s">
        <v>163</v>
      </c>
      <c r="C8" t="s">
        <v>124</v>
      </c>
      <c r="D8" t="s">
        <v>162</v>
      </c>
      <c r="E8" t="s">
        <v>47</v>
      </c>
      <c r="F8" t="s">
        <v>162</v>
      </c>
    </row>
    <row r="9" spans="1:6">
      <c r="A9" t="s">
        <v>233</v>
      </c>
      <c r="B9" t="s">
        <v>163</v>
      </c>
      <c r="C9" t="s">
        <v>120</v>
      </c>
      <c r="D9" t="s">
        <v>164</v>
      </c>
      <c r="E9" t="s">
        <v>47</v>
      </c>
      <c r="F9" t="s">
        <v>164</v>
      </c>
    </row>
    <row r="10" spans="1:6">
      <c r="A10" t="s">
        <v>234</v>
      </c>
      <c r="B10" t="s">
        <v>163</v>
      </c>
      <c r="C10" t="s">
        <v>121</v>
      </c>
      <c r="D10" t="s">
        <v>165</v>
      </c>
      <c r="E10" t="s">
        <v>47</v>
      </c>
      <c r="F10" t="s">
        <v>165</v>
      </c>
    </row>
    <row r="11" spans="1:6">
      <c r="A11" t="s">
        <v>235</v>
      </c>
      <c r="B11" t="s">
        <v>163</v>
      </c>
      <c r="C11" t="s">
        <v>112</v>
      </c>
      <c r="D11" t="s">
        <v>166</v>
      </c>
      <c r="E11" t="s">
        <v>47</v>
      </c>
      <c r="F11" t="s">
        <v>166</v>
      </c>
    </row>
    <row r="12" spans="1:6">
      <c r="A12" t="s">
        <v>236</v>
      </c>
      <c r="B12" t="s">
        <v>163</v>
      </c>
      <c r="C12" t="s">
        <v>114</v>
      </c>
      <c r="D12" t="s">
        <v>167</v>
      </c>
      <c r="E12" t="s">
        <v>47</v>
      </c>
      <c r="F12" t="s">
        <v>167</v>
      </c>
    </row>
    <row r="13" spans="1:6">
      <c r="A13" t="s">
        <v>237</v>
      </c>
      <c r="B13" t="s">
        <v>163</v>
      </c>
      <c r="C13" t="s">
        <v>115</v>
      </c>
      <c r="D13" t="s">
        <v>168</v>
      </c>
      <c r="E13" t="s">
        <v>47</v>
      </c>
      <c r="F13" t="s">
        <v>168</v>
      </c>
    </row>
    <row r="14" spans="1:6">
      <c r="A14" t="s">
        <v>238</v>
      </c>
      <c r="B14" t="s">
        <v>170</v>
      </c>
      <c r="C14" t="s">
        <v>288</v>
      </c>
      <c r="D14" t="s">
        <v>169</v>
      </c>
      <c r="E14" t="s">
        <v>47</v>
      </c>
      <c r="F14" t="s">
        <v>169</v>
      </c>
    </row>
    <row r="15" spans="1:6">
      <c r="A15" t="s">
        <v>239</v>
      </c>
      <c r="B15" t="s">
        <v>172</v>
      </c>
      <c r="C15" t="s">
        <v>140</v>
      </c>
      <c r="D15" t="s">
        <v>171</v>
      </c>
      <c r="E15" t="s">
        <v>47</v>
      </c>
      <c r="F15" t="s">
        <v>171</v>
      </c>
    </row>
    <row r="16" spans="1:6">
      <c r="A16" t="s">
        <v>240</v>
      </c>
      <c r="B16" t="s">
        <v>172</v>
      </c>
      <c r="C16" t="s">
        <v>121</v>
      </c>
      <c r="D16" t="s">
        <v>173</v>
      </c>
      <c r="E16" t="s">
        <v>47</v>
      </c>
      <c r="F16" t="s">
        <v>173</v>
      </c>
    </row>
    <row r="17" spans="1:6">
      <c r="A17" t="s">
        <v>241</v>
      </c>
      <c r="B17" t="s">
        <v>172</v>
      </c>
      <c r="C17" t="s">
        <v>112</v>
      </c>
      <c r="D17" t="s">
        <v>174</v>
      </c>
      <c r="E17" t="s">
        <v>47</v>
      </c>
      <c r="F17" t="s">
        <v>174</v>
      </c>
    </row>
    <row r="18" spans="1:6">
      <c r="A18" t="s">
        <v>242</v>
      </c>
      <c r="B18" t="s">
        <v>172</v>
      </c>
      <c r="C18" t="s">
        <v>114</v>
      </c>
      <c r="D18" t="s">
        <v>175</v>
      </c>
      <c r="E18" t="s">
        <v>47</v>
      </c>
      <c r="F18" t="s">
        <v>175</v>
      </c>
    </row>
    <row r="19" spans="1:6">
      <c r="A19" t="s">
        <v>243</v>
      </c>
      <c r="B19" t="s">
        <v>172</v>
      </c>
      <c r="C19" t="s">
        <v>115</v>
      </c>
      <c r="D19" t="s">
        <v>176</v>
      </c>
      <c r="E19" t="s">
        <v>47</v>
      </c>
      <c r="F19" t="s">
        <v>176</v>
      </c>
    </row>
    <row r="20" spans="1:6">
      <c r="A20" t="s">
        <v>244</v>
      </c>
      <c r="B20" t="s">
        <v>178</v>
      </c>
      <c r="C20" t="s">
        <v>289</v>
      </c>
      <c r="D20" t="s">
        <v>177</v>
      </c>
      <c r="E20" t="s">
        <v>47</v>
      </c>
      <c r="F20" t="s">
        <v>177</v>
      </c>
    </row>
    <row r="21" spans="1:6">
      <c r="A21" t="s">
        <v>245</v>
      </c>
      <c r="B21" t="s">
        <v>153</v>
      </c>
      <c r="C21" t="s">
        <v>120</v>
      </c>
      <c r="D21" t="s">
        <v>179</v>
      </c>
      <c r="E21" t="s">
        <v>47</v>
      </c>
      <c r="F21" t="s">
        <v>179</v>
      </c>
    </row>
    <row r="22" spans="1:6">
      <c r="A22" t="s">
        <v>246</v>
      </c>
      <c r="B22" t="s">
        <v>153</v>
      </c>
      <c r="C22" t="s">
        <v>121</v>
      </c>
      <c r="D22" t="s">
        <v>180</v>
      </c>
      <c r="E22" t="s">
        <v>47</v>
      </c>
      <c r="F22" t="s">
        <v>180</v>
      </c>
    </row>
    <row r="23" spans="1:6">
      <c r="A23" t="s">
        <v>247</v>
      </c>
      <c r="B23" t="s">
        <v>153</v>
      </c>
      <c r="C23" t="s">
        <v>112</v>
      </c>
      <c r="D23" t="s">
        <v>181</v>
      </c>
      <c r="E23" t="s">
        <v>47</v>
      </c>
      <c r="F23" t="s">
        <v>181</v>
      </c>
    </row>
    <row r="24" spans="1:6">
      <c r="A24" t="s">
        <v>248</v>
      </c>
      <c r="B24" t="s">
        <v>153</v>
      </c>
      <c r="C24" t="s">
        <v>114</v>
      </c>
      <c r="D24" t="s">
        <v>182</v>
      </c>
      <c r="E24" t="s">
        <v>47</v>
      </c>
      <c r="F24" t="s">
        <v>182</v>
      </c>
    </row>
    <row r="25" spans="1:6">
      <c r="A25" t="s">
        <v>249</v>
      </c>
      <c r="B25" t="s">
        <v>153</v>
      </c>
      <c r="C25" t="s">
        <v>115</v>
      </c>
      <c r="D25" t="s">
        <v>183</v>
      </c>
      <c r="E25" t="s">
        <v>47</v>
      </c>
      <c r="F25" t="s">
        <v>183</v>
      </c>
    </row>
    <row r="26" spans="1:6">
      <c r="A26" t="s">
        <v>250</v>
      </c>
      <c r="B26" t="s">
        <v>159</v>
      </c>
      <c r="C26" t="s">
        <v>287</v>
      </c>
      <c r="D26" t="s">
        <v>184</v>
      </c>
      <c r="E26" t="s">
        <v>47</v>
      </c>
      <c r="F26" t="s">
        <v>184</v>
      </c>
    </row>
    <row r="27" spans="1:6">
      <c r="A27" t="s">
        <v>286</v>
      </c>
      <c r="B27" t="s">
        <v>161</v>
      </c>
      <c r="C27" t="s">
        <v>287</v>
      </c>
      <c r="D27" t="s">
        <v>185</v>
      </c>
      <c r="E27" t="s">
        <v>47</v>
      </c>
      <c r="F27" t="s">
        <v>185</v>
      </c>
    </row>
    <row r="28" spans="1:6">
      <c r="A28" t="s">
        <v>251</v>
      </c>
      <c r="B28" t="s">
        <v>163</v>
      </c>
      <c r="C28" t="s">
        <v>124</v>
      </c>
      <c r="D28" t="s">
        <v>186</v>
      </c>
      <c r="E28" t="s">
        <v>47</v>
      </c>
      <c r="F28" t="s">
        <v>186</v>
      </c>
    </row>
    <row r="29" spans="1:6">
      <c r="A29" t="s">
        <v>252</v>
      </c>
      <c r="B29" t="s">
        <v>163</v>
      </c>
      <c r="C29" t="s">
        <v>120</v>
      </c>
      <c r="D29" t="s">
        <v>187</v>
      </c>
      <c r="E29" t="s">
        <v>47</v>
      </c>
      <c r="F29" t="s">
        <v>187</v>
      </c>
    </row>
    <row r="30" spans="1:6">
      <c r="A30" t="s">
        <v>253</v>
      </c>
      <c r="B30" t="s">
        <v>163</v>
      </c>
      <c r="C30" t="s">
        <v>121</v>
      </c>
      <c r="D30" t="s">
        <v>188</v>
      </c>
      <c r="E30" t="s">
        <v>47</v>
      </c>
      <c r="F30" t="s">
        <v>188</v>
      </c>
    </row>
    <row r="31" spans="1:6">
      <c r="A31" t="s">
        <v>254</v>
      </c>
      <c r="B31" t="s">
        <v>163</v>
      </c>
      <c r="C31" t="s">
        <v>112</v>
      </c>
      <c r="D31" t="s">
        <v>189</v>
      </c>
      <c r="E31" t="s">
        <v>47</v>
      </c>
      <c r="F31" t="s">
        <v>189</v>
      </c>
    </row>
    <row r="32" spans="1:6">
      <c r="A32" t="s">
        <v>255</v>
      </c>
      <c r="B32" t="s">
        <v>163</v>
      </c>
      <c r="C32" t="s">
        <v>114</v>
      </c>
      <c r="D32" t="s">
        <v>190</v>
      </c>
      <c r="E32" t="s">
        <v>47</v>
      </c>
      <c r="F32" t="s">
        <v>190</v>
      </c>
    </row>
    <row r="33" spans="1:6">
      <c r="A33" t="s">
        <v>256</v>
      </c>
      <c r="B33" t="s">
        <v>163</v>
      </c>
      <c r="C33" t="s">
        <v>115</v>
      </c>
      <c r="D33" t="s">
        <v>191</v>
      </c>
      <c r="E33" t="s">
        <v>47</v>
      </c>
      <c r="F33" t="s">
        <v>191</v>
      </c>
    </row>
    <row r="34" spans="1:6">
      <c r="A34" t="s">
        <v>257</v>
      </c>
      <c r="B34" t="s">
        <v>170</v>
      </c>
      <c r="C34" t="s">
        <v>288</v>
      </c>
      <c r="D34" t="s">
        <v>192</v>
      </c>
      <c r="E34" t="s">
        <v>47</v>
      </c>
      <c r="F34" t="s">
        <v>192</v>
      </c>
    </row>
    <row r="35" spans="1:6">
      <c r="A35" t="s">
        <v>258</v>
      </c>
      <c r="B35" t="s">
        <v>172</v>
      </c>
      <c r="C35" t="s">
        <v>140</v>
      </c>
      <c r="D35" t="s">
        <v>193</v>
      </c>
      <c r="E35" t="s">
        <v>47</v>
      </c>
      <c r="F35" t="s">
        <v>193</v>
      </c>
    </row>
    <row r="36" spans="1:6">
      <c r="A36" t="s">
        <v>259</v>
      </c>
      <c r="B36" t="s">
        <v>172</v>
      </c>
      <c r="C36" t="s">
        <v>121</v>
      </c>
      <c r="D36" t="s">
        <v>194</v>
      </c>
      <c r="E36" t="s">
        <v>47</v>
      </c>
      <c r="F36" t="s">
        <v>194</v>
      </c>
    </row>
    <row r="37" spans="1:6">
      <c r="A37" t="s">
        <v>260</v>
      </c>
      <c r="B37" t="s">
        <v>172</v>
      </c>
      <c r="C37" t="s">
        <v>112</v>
      </c>
      <c r="D37" t="s">
        <v>195</v>
      </c>
      <c r="E37" t="s">
        <v>47</v>
      </c>
      <c r="F37" t="s">
        <v>195</v>
      </c>
    </row>
    <row r="38" spans="1:6">
      <c r="A38" t="s">
        <v>261</v>
      </c>
      <c r="B38" t="s">
        <v>172</v>
      </c>
      <c r="C38" t="s">
        <v>114</v>
      </c>
      <c r="D38" t="s">
        <v>196</v>
      </c>
      <c r="E38" t="s">
        <v>47</v>
      </c>
      <c r="F38" t="s">
        <v>196</v>
      </c>
    </row>
    <row r="39" spans="1:6">
      <c r="A39" t="s">
        <v>262</v>
      </c>
      <c r="B39" t="s">
        <v>172</v>
      </c>
      <c r="C39" t="s">
        <v>115</v>
      </c>
      <c r="D39" t="s">
        <v>197</v>
      </c>
      <c r="E39" t="s">
        <v>47</v>
      </c>
      <c r="F39" t="s">
        <v>197</v>
      </c>
    </row>
    <row r="40" spans="1:6">
      <c r="A40" t="s">
        <v>263</v>
      </c>
      <c r="B40" t="s">
        <v>178</v>
      </c>
      <c r="C40" t="s">
        <v>289</v>
      </c>
      <c r="D40" t="s">
        <v>198</v>
      </c>
      <c r="E40" t="s">
        <v>47</v>
      </c>
      <c r="F40" t="s">
        <v>198</v>
      </c>
    </row>
    <row r="41" spans="1:6">
      <c r="A41" t="s">
        <v>282</v>
      </c>
      <c r="B41" t="s">
        <v>201</v>
      </c>
      <c r="C41" t="s">
        <v>287</v>
      </c>
      <c r="D41" t="s">
        <v>200</v>
      </c>
      <c r="E41" t="s">
        <v>199</v>
      </c>
      <c r="F41" t="s">
        <v>200</v>
      </c>
    </row>
    <row r="42" spans="1:6">
      <c r="A42" t="s">
        <v>283</v>
      </c>
      <c r="B42" t="s">
        <v>201</v>
      </c>
      <c r="C42" t="s">
        <v>287</v>
      </c>
      <c r="D42" t="s">
        <v>202</v>
      </c>
      <c r="E42" t="s">
        <v>199</v>
      </c>
      <c r="F42" t="s">
        <v>202</v>
      </c>
    </row>
    <row r="43" spans="1:6">
      <c r="A43" t="s">
        <v>284</v>
      </c>
      <c r="B43" t="s">
        <v>204</v>
      </c>
      <c r="C43" t="s">
        <v>124</v>
      </c>
      <c r="D43" t="s">
        <v>203</v>
      </c>
      <c r="E43" t="s">
        <v>199</v>
      </c>
      <c r="F43" t="s">
        <v>203</v>
      </c>
    </row>
    <row r="44" spans="1:6">
      <c r="A44" t="s">
        <v>285</v>
      </c>
      <c r="B44" t="s">
        <v>204</v>
      </c>
      <c r="C44" t="s">
        <v>120</v>
      </c>
      <c r="D44" t="s">
        <v>205</v>
      </c>
      <c r="E44" t="s">
        <v>199</v>
      </c>
      <c r="F44" t="s">
        <v>205</v>
      </c>
    </row>
    <row r="45" spans="1:6">
      <c r="A45" t="s">
        <v>281</v>
      </c>
      <c r="B45" t="s">
        <v>204</v>
      </c>
      <c r="C45" t="s">
        <v>121</v>
      </c>
      <c r="D45" t="s">
        <v>206</v>
      </c>
      <c r="E45" t="s">
        <v>199</v>
      </c>
      <c r="F45" t="s">
        <v>206</v>
      </c>
    </row>
    <row r="46" spans="1:6">
      <c r="A46" t="s">
        <v>280</v>
      </c>
      <c r="B46" t="s">
        <v>204</v>
      </c>
      <c r="C46" t="s">
        <v>112</v>
      </c>
      <c r="D46" t="s">
        <v>207</v>
      </c>
      <c r="E46" t="s">
        <v>199</v>
      </c>
      <c r="F46" t="s">
        <v>207</v>
      </c>
    </row>
    <row r="47" spans="1:6">
      <c r="A47" t="s">
        <v>279</v>
      </c>
      <c r="B47" t="s">
        <v>204</v>
      </c>
      <c r="C47" t="s">
        <v>114</v>
      </c>
      <c r="D47" t="s">
        <v>208</v>
      </c>
      <c r="E47" t="s">
        <v>199</v>
      </c>
      <c r="F47" t="s">
        <v>208</v>
      </c>
    </row>
    <row r="48" spans="1:6">
      <c r="A48" t="s">
        <v>278</v>
      </c>
      <c r="B48" t="s">
        <v>204</v>
      </c>
      <c r="C48" t="s">
        <v>115</v>
      </c>
      <c r="D48" t="s">
        <v>209</v>
      </c>
      <c r="E48" t="s">
        <v>199</v>
      </c>
      <c r="F48" t="s">
        <v>209</v>
      </c>
    </row>
    <row r="49" spans="1:6">
      <c r="A49" t="s">
        <v>264</v>
      </c>
      <c r="B49" t="s">
        <v>211</v>
      </c>
      <c r="C49" t="s">
        <v>122</v>
      </c>
      <c r="D49" t="s">
        <v>210</v>
      </c>
      <c r="E49" t="s">
        <v>50</v>
      </c>
      <c r="F49" t="s">
        <v>210</v>
      </c>
    </row>
    <row r="50" spans="1:6">
      <c r="A50" t="s">
        <v>265</v>
      </c>
      <c r="B50" t="s">
        <v>211</v>
      </c>
      <c r="C50" t="s">
        <v>123</v>
      </c>
      <c r="D50" t="s">
        <v>212</v>
      </c>
      <c r="E50" t="s">
        <v>50</v>
      </c>
      <c r="F50" t="s">
        <v>212</v>
      </c>
    </row>
    <row r="51" spans="1:6">
      <c r="A51" t="s">
        <v>266</v>
      </c>
      <c r="B51" t="s">
        <v>214</v>
      </c>
      <c r="C51" t="s">
        <v>287</v>
      </c>
      <c r="D51" t="s">
        <v>213</v>
      </c>
      <c r="E51" t="s">
        <v>50</v>
      </c>
      <c r="F51" t="s">
        <v>213</v>
      </c>
    </row>
    <row r="52" spans="1:6">
      <c r="A52" t="s">
        <v>277</v>
      </c>
      <c r="B52" t="s">
        <v>216</v>
      </c>
      <c r="C52" t="s">
        <v>287</v>
      </c>
      <c r="D52" t="s">
        <v>215</v>
      </c>
      <c r="E52" t="s">
        <v>50</v>
      </c>
      <c r="F52" t="s">
        <v>215</v>
      </c>
    </row>
    <row r="53" spans="1:6">
      <c r="A53" t="s">
        <v>267</v>
      </c>
      <c r="B53" t="s">
        <v>218</v>
      </c>
      <c r="C53" t="s">
        <v>126</v>
      </c>
      <c r="D53" t="s">
        <v>217</v>
      </c>
      <c r="E53" t="s">
        <v>50</v>
      </c>
      <c r="F53" t="s">
        <v>217</v>
      </c>
    </row>
    <row r="54" spans="1:6">
      <c r="A54" t="s">
        <v>268</v>
      </c>
      <c r="B54" t="s">
        <v>218</v>
      </c>
      <c r="C54" t="s">
        <v>123</v>
      </c>
      <c r="D54" t="s">
        <v>219</v>
      </c>
      <c r="E54" t="s">
        <v>50</v>
      </c>
      <c r="F54" t="s">
        <v>219</v>
      </c>
    </row>
    <row r="55" spans="1:6">
      <c r="A55" t="s">
        <v>269</v>
      </c>
      <c r="B55" t="s">
        <v>211</v>
      </c>
      <c r="C55" t="s">
        <v>122</v>
      </c>
      <c r="D55" t="s">
        <v>220</v>
      </c>
      <c r="E55" t="s">
        <v>50</v>
      </c>
      <c r="F55" t="s">
        <v>220</v>
      </c>
    </row>
    <row r="56" spans="1:6">
      <c r="A56" t="s">
        <v>270</v>
      </c>
      <c r="B56" t="s">
        <v>211</v>
      </c>
      <c r="C56" t="s">
        <v>123</v>
      </c>
      <c r="D56" t="s">
        <v>221</v>
      </c>
      <c r="E56" t="s">
        <v>50</v>
      </c>
      <c r="F56" t="s">
        <v>221</v>
      </c>
    </row>
    <row r="57" spans="1:6">
      <c r="A57" t="s">
        <v>271</v>
      </c>
      <c r="B57" t="s">
        <v>214</v>
      </c>
      <c r="C57" t="s">
        <v>287</v>
      </c>
      <c r="D57" t="s">
        <v>222</v>
      </c>
      <c r="E57" t="s">
        <v>50</v>
      </c>
      <c r="F57" t="s">
        <v>222</v>
      </c>
    </row>
    <row r="58" spans="1:6">
      <c r="A58" t="s">
        <v>276</v>
      </c>
      <c r="B58" t="s">
        <v>216</v>
      </c>
      <c r="C58" t="s">
        <v>287</v>
      </c>
      <c r="D58" t="s">
        <v>223</v>
      </c>
      <c r="E58" t="s">
        <v>50</v>
      </c>
      <c r="F58" t="s">
        <v>223</v>
      </c>
    </row>
    <row r="59" spans="1:6">
      <c r="A59" t="s">
        <v>151</v>
      </c>
      <c r="B59" t="s">
        <v>218</v>
      </c>
      <c r="C59" t="s">
        <v>126</v>
      </c>
      <c r="D59" t="s">
        <v>224</v>
      </c>
      <c r="E59" t="s">
        <v>50</v>
      </c>
      <c r="F59" t="s">
        <v>224</v>
      </c>
    </row>
    <row r="60" spans="1:6">
      <c r="A60" t="s">
        <v>272</v>
      </c>
      <c r="B60" t="s">
        <v>218</v>
      </c>
      <c r="C60" t="s">
        <v>123</v>
      </c>
      <c r="D60" t="s">
        <v>225</v>
      </c>
      <c r="E60" t="s">
        <v>50</v>
      </c>
      <c r="F60" t="s">
        <v>225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P66"/>
  <sheetViews>
    <sheetView tabSelected="1" workbookViewId="0"/>
  </sheetViews>
  <sheetFormatPr baseColWidth="10" defaultColWidth="11" defaultRowHeight="16"/>
  <cols>
    <col min="1" max="1" width="5.83203125" customWidth="1"/>
    <col min="2" max="2" width="26" customWidth="1"/>
    <col min="3" max="6" width="10" customWidth="1"/>
    <col min="7" max="10" width="11.33203125" bestFit="1" customWidth="1"/>
  </cols>
  <sheetData>
    <row r="1" spans="2:10">
      <c r="B1" s="82"/>
      <c r="C1" s="54"/>
      <c r="D1" s="54"/>
      <c r="E1" s="54"/>
      <c r="F1" s="54"/>
      <c r="G1" s="54"/>
      <c r="H1" s="54"/>
      <c r="I1" s="54"/>
      <c r="J1" s="54"/>
    </row>
    <row r="2" spans="2:10" ht="19">
      <c r="B2" s="118" t="s">
        <v>3</v>
      </c>
      <c r="C2" s="118"/>
      <c r="D2" s="118"/>
      <c r="E2" s="118"/>
      <c r="F2" s="118"/>
      <c r="G2" s="275"/>
      <c r="H2" s="118"/>
      <c r="I2" s="118"/>
      <c r="J2" s="118"/>
    </row>
    <row r="3" spans="2:10">
      <c r="B3" s="57"/>
      <c r="C3" s="58"/>
      <c r="D3" s="59"/>
    </row>
    <row r="4" spans="2:10">
      <c r="B4" s="60"/>
    </row>
    <row r="5" spans="2:10" ht="19">
      <c r="B5" s="119" t="s">
        <v>46</v>
      </c>
      <c r="C5" s="119"/>
      <c r="D5" s="119"/>
      <c r="E5" s="119"/>
      <c r="F5" s="119"/>
      <c r="G5" s="119"/>
      <c r="H5" s="119"/>
      <c r="I5" s="119"/>
      <c r="J5" s="119"/>
    </row>
    <row r="6" spans="2:10" ht="19">
      <c r="B6" s="119" t="s">
        <v>369</v>
      </c>
      <c r="C6" s="119"/>
      <c r="D6" s="119"/>
      <c r="E6" s="119"/>
      <c r="F6" s="119"/>
      <c r="G6" s="119"/>
      <c r="H6" s="119"/>
      <c r="I6" s="119"/>
      <c r="J6" s="119"/>
    </row>
    <row r="7" spans="2:10" ht="19">
      <c r="B7" s="119" t="s">
        <v>303</v>
      </c>
      <c r="C7" s="119"/>
      <c r="D7" s="119"/>
      <c r="E7" s="119"/>
      <c r="F7" s="119"/>
      <c r="G7" s="119"/>
      <c r="H7" s="119"/>
      <c r="I7" s="119"/>
      <c r="J7" s="119"/>
    </row>
    <row r="8" spans="2:10">
      <c r="B8" s="61"/>
    </row>
    <row r="9" spans="2:10" ht="17" customHeight="1">
      <c r="B9" s="62" t="s">
        <v>4</v>
      </c>
      <c r="C9" s="123" t="s">
        <v>327</v>
      </c>
      <c r="D9" s="123"/>
      <c r="E9" s="123"/>
      <c r="F9" s="123"/>
      <c r="G9" s="276"/>
      <c r="H9" s="123"/>
      <c r="I9" s="123"/>
      <c r="J9" s="123"/>
    </row>
    <row r="10" spans="2:10" ht="17" customHeight="1">
      <c r="B10" s="63"/>
      <c r="C10" s="64"/>
      <c r="D10" s="64"/>
      <c r="E10" s="64"/>
      <c r="F10" s="64"/>
      <c r="G10" s="64"/>
      <c r="H10" s="64"/>
      <c r="I10" s="64"/>
      <c r="J10" s="64"/>
    </row>
    <row r="11" spans="2:10" ht="17" customHeight="1">
      <c r="B11" s="130" t="s">
        <v>5</v>
      </c>
      <c r="C11" s="132" t="s">
        <v>9</v>
      </c>
      <c r="D11" s="133"/>
      <c r="E11" s="147" t="s">
        <v>99</v>
      </c>
      <c r="F11" s="148"/>
      <c r="G11" s="277"/>
      <c r="H11" s="149"/>
      <c r="I11" s="149"/>
      <c r="J11" s="133"/>
    </row>
    <row r="12" spans="2:10">
      <c r="B12" s="131"/>
      <c r="C12" s="134"/>
      <c r="D12" s="135"/>
      <c r="E12" s="150" t="s">
        <v>145</v>
      </c>
      <c r="F12" s="151"/>
      <c r="G12" s="186"/>
      <c r="H12" s="151"/>
      <c r="I12" s="151"/>
      <c r="J12" s="152"/>
    </row>
    <row r="13" spans="2:10">
      <c r="B13" s="65"/>
    </row>
    <row r="14" spans="2:10">
      <c r="B14" s="65"/>
    </row>
    <row r="15" spans="2:10">
      <c r="B15" s="121" t="s">
        <v>6</v>
      </c>
      <c r="C15" s="124" t="s">
        <v>49</v>
      </c>
      <c r="D15" s="125"/>
      <c r="E15" s="125"/>
      <c r="F15" s="283" t="s">
        <v>370</v>
      </c>
      <c r="G15" s="284"/>
      <c r="H15" s="124" t="s">
        <v>48</v>
      </c>
      <c r="I15" s="125"/>
      <c r="J15" s="126"/>
    </row>
    <row r="16" spans="2:10">
      <c r="B16" s="122"/>
      <c r="C16" s="12" t="s">
        <v>47</v>
      </c>
      <c r="D16" s="12" t="s">
        <v>50</v>
      </c>
      <c r="E16" s="12" t="s">
        <v>51</v>
      </c>
      <c r="F16" s="12" t="s">
        <v>47</v>
      </c>
      <c r="G16" s="285" t="s">
        <v>371</v>
      </c>
      <c r="H16" s="12" t="s">
        <v>47</v>
      </c>
      <c r="I16" s="12" t="s">
        <v>50</v>
      </c>
      <c r="J16" s="12" t="s">
        <v>371</v>
      </c>
    </row>
    <row r="17" spans="2:10">
      <c r="B17" s="122"/>
      <c r="C17" s="10" t="s">
        <v>120</v>
      </c>
      <c r="D17" s="10" t="s">
        <v>120</v>
      </c>
      <c r="E17" s="10" t="s">
        <v>52</v>
      </c>
      <c r="F17" s="266" t="s">
        <v>120</v>
      </c>
      <c r="G17" s="81" t="s">
        <v>328</v>
      </c>
      <c r="H17" s="266" t="s">
        <v>328</v>
      </c>
      <c r="I17" s="266" t="s">
        <v>328</v>
      </c>
      <c r="J17" s="266" t="s">
        <v>328</v>
      </c>
    </row>
    <row r="18" spans="2:10">
      <c r="B18" s="122"/>
      <c r="C18" s="10" t="s">
        <v>121</v>
      </c>
      <c r="D18" s="10" t="s">
        <v>121</v>
      </c>
      <c r="E18" s="10"/>
      <c r="F18" s="10" t="s">
        <v>121</v>
      </c>
      <c r="G18" s="81" t="s">
        <v>120</v>
      </c>
      <c r="H18" s="10" t="s">
        <v>120</v>
      </c>
      <c r="I18" s="10" t="s">
        <v>120</v>
      </c>
      <c r="J18" s="10" t="s">
        <v>120</v>
      </c>
    </row>
    <row r="19" spans="2:10">
      <c r="B19" s="122"/>
      <c r="C19" s="10" t="s">
        <v>112</v>
      </c>
      <c r="D19" s="10" t="s">
        <v>112</v>
      </c>
      <c r="E19" s="10"/>
      <c r="F19" s="10" t="s">
        <v>112</v>
      </c>
      <c r="G19" s="81" t="s">
        <v>121</v>
      </c>
      <c r="H19" s="10" t="s">
        <v>121</v>
      </c>
      <c r="I19" s="10" t="s">
        <v>121</v>
      </c>
      <c r="J19" s="10" t="s">
        <v>121</v>
      </c>
    </row>
    <row r="20" spans="2:10">
      <c r="B20" s="122"/>
      <c r="C20" s="10" t="s">
        <v>114</v>
      </c>
      <c r="D20" s="10" t="s">
        <v>123</v>
      </c>
      <c r="E20" s="10"/>
      <c r="F20" s="10" t="s">
        <v>114</v>
      </c>
      <c r="G20" s="81" t="s">
        <v>112</v>
      </c>
      <c r="H20" s="10" t="s">
        <v>112</v>
      </c>
      <c r="I20" s="10" t="s">
        <v>112</v>
      </c>
      <c r="J20" s="10" t="s">
        <v>112</v>
      </c>
    </row>
    <row r="21" spans="2:10">
      <c r="B21" s="122"/>
      <c r="C21" s="10" t="s">
        <v>115</v>
      </c>
      <c r="D21" s="10" t="s">
        <v>97</v>
      </c>
      <c r="E21" s="10"/>
      <c r="F21" s="10" t="s">
        <v>115</v>
      </c>
      <c r="G21" s="81" t="s">
        <v>114</v>
      </c>
      <c r="H21" s="10" t="s">
        <v>114</v>
      </c>
      <c r="I21" s="10" t="s">
        <v>123</v>
      </c>
      <c r="J21" s="10" t="s">
        <v>114</v>
      </c>
    </row>
    <row r="22" spans="2:10">
      <c r="B22" s="122"/>
      <c r="C22" s="10" t="s">
        <v>97</v>
      </c>
      <c r="D22" s="10" t="s">
        <v>52</v>
      </c>
      <c r="E22" s="10"/>
      <c r="F22" s="10" t="s">
        <v>97</v>
      </c>
      <c r="G22" s="81" t="s">
        <v>115</v>
      </c>
      <c r="H22" s="10" t="s">
        <v>115</v>
      </c>
      <c r="I22" s="10"/>
      <c r="J22" s="10" t="s">
        <v>115</v>
      </c>
    </row>
    <row r="23" spans="2:10">
      <c r="B23" s="122"/>
      <c r="C23" s="11" t="s">
        <v>52</v>
      </c>
      <c r="D23" s="11"/>
      <c r="E23" s="11"/>
      <c r="F23" s="11"/>
      <c r="G23" s="286"/>
      <c r="H23" s="11" t="s">
        <v>125</v>
      </c>
      <c r="I23" s="11"/>
      <c r="J23" s="11"/>
    </row>
    <row r="24" spans="2:10">
      <c r="B24" s="122"/>
      <c r="C24" s="123" t="s">
        <v>329</v>
      </c>
      <c r="D24" s="123"/>
      <c r="E24" s="123"/>
      <c r="F24" s="123"/>
      <c r="G24" s="276"/>
      <c r="H24" s="123"/>
      <c r="I24" s="123"/>
      <c r="J24" s="123"/>
    </row>
    <row r="25" spans="2:10" ht="63" customHeight="1">
      <c r="B25" s="122"/>
      <c r="C25" s="127" t="s">
        <v>372</v>
      </c>
      <c r="D25" s="128"/>
      <c r="E25" s="128"/>
      <c r="F25" s="128"/>
      <c r="G25" s="128"/>
      <c r="H25" s="128"/>
      <c r="I25" s="128"/>
      <c r="J25" s="129"/>
    </row>
    <row r="26" spans="2:10" ht="113" customHeight="1">
      <c r="B26" s="121"/>
      <c r="C26" s="267" t="s">
        <v>334</v>
      </c>
      <c r="D26" s="268"/>
      <c r="E26" s="268"/>
      <c r="F26" s="268"/>
      <c r="G26" s="268"/>
      <c r="H26" s="268"/>
      <c r="I26" s="268"/>
      <c r="J26" s="269"/>
    </row>
    <row r="27" spans="2:10">
      <c r="B27" s="66"/>
    </row>
    <row r="28" spans="2:10">
      <c r="B28" s="66"/>
    </row>
    <row r="29" spans="2:10">
      <c r="B29" s="66"/>
    </row>
    <row r="30" spans="2:10" ht="15" customHeight="1">
      <c r="B30" s="67" t="s">
        <v>27</v>
      </c>
      <c r="C30" s="120" t="s">
        <v>93</v>
      </c>
      <c r="D30" s="120"/>
      <c r="E30" s="120"/>
      <c r="F30" s="120"/>
      <c r="G30" s="278"/>
      <c r="H30" s="120"/>
      <c r="I30" s="120"/>
      <c r="J30" s="120"/>
    </row>
    <row r="31" spans="2:10">
      <c r="B31" s="68"/>
    </row>
    <row r="32" spans="2:10">
      <c r="B32" s="68"/>
    </row>
    <row r="33" spans="2:16" ht="15" customHeight="1">
      <c r="B33" s="67" t="s">
        <v>7</v>
      </c>
      <c r="C33" s="120" t="s">
        <v>141</v>
      </c>
      <c r="D33" s="120"/>
      <c r="E33" s="120"/>
      <c r="F33" s="120"/>
      <c r="G33" s="278"/>
      <c r="H33" s="120"/>
      <c r="I33" s="120"/>
      <c r="J33" s="120"/>
    </row>
    <row r="34" spans="2:16">
      <c r="B34" s="68"/>
    </row>
    <row r="35" spans="2:16">
      <c r="B35" s="68"/>
    </row>
    <row r="36" spans="2:16" ht="30" customHeight="1">
      <c r="B36" s="67" t="s">
        <v>26</v>
      </c>
      <c r="C36" s="120" t="s">
        <v>309</v>
      </c>
      <c r="D36" s="120"/>
      <c r="E36" s="120"/>
      <c r="F36" s="120"/>
      <c r="G36" s="278"/>
      <c r="H36" s="120"/>
      <c r="I36" s="120"/>
      <c r="J36" s="120"/>
    </row>
    <row r="37" spans="2:16">
      <c r="B37" s="69"/>
      <c r="C37" s="70"/>
    </row>
    <row r="38" spans="2:16">
      <c r="B38" s="68"/>
    </row>
    <row r="39" spans="2:16" ht="17" customHeight="1">
      <c r="B39" s="144" t="s">
        <v>306</v>
      </c>
      <c r="C39" s="146" t="s">
        <v>310</v>
      </c>
      <c r="D39" s="146"/>
      <c r="E39" s="146"/>
      <c r="F39" s="146"/>
      <c r="G39" s="279"/>
      <c r="H39" s="146"/>
      <c r="I39" s="146"/>
      <c r="J39" s="146"/>
    </row>
    <row r="40" spans="2:16" ht="16" customHeight="1">
      <c r="B40" s="144"/>
      <c r="C40" s="141" t="s">
        <v>311</v>
      </c>
      <c r="D40" s="141"/>
      <c r="E40" s="141"/>
      <c r="F40" s="141"/>
      <c r="G40" s="280"/>
      <c r="H40" s="141"/>
      <c r="I40" s="141"/>
      <c r="J40" s="141"/>
    </row>
    <row r="41" spans="2:16" ht="15" customHeight="1">
      <c r="B41" s="144"/>
      <c r="C41" s="141" t="s">
        <v>312</v>
      </c>
      <c r="D41" s="141"/>
      <c r="E41" s="141"/>
      <c r="F41" s="141"/>
      <c r="G41" s="280"/>
      <c r="H41" s="141"/>
      <c r="I41" s="141"/>
      <c r="J41" s="141"/>
    </row>
    <row r="42" spans="2:16">
      <c r="B42" s="144"/>
      <c r="C42" s="141" t="s">
        <v>313</v>
      </c>
      <c r="D42" s="141"/>
      <c r="E42" s="141"/>
      <c r="F42" s="141"/>
      <c r="G42" s="280"/>
      <c r="H42" s="141"/>
      <c r="I42" s="141"/>
      <c r="J42" s="141"/>
    </row>
    <row r="43" spans="2:16">
      <c r="B43" s="71"/>
    </row>
    <row r="44" spans="2:16">
      <c r="B44" s="71"/>
    </row>
    <row r="45" spans="2:16" ht="16" customHeight="1">
      <c r="B45" s="72" t="s">
        <v>8</v>
      </c>
      <c r="C45" s="137" t="s">
        <v>99</v>
      </c>
      <c r="D45" s="123"/>
      <c r="E45" s="123"/>
      <c r="F45" s="123"/>
      <c r="G45" s="276"/>
      <c r="H45" s="123"/>
      <c r="I45" s="123"/>
      <c r="J45" s="123"/>
    </row>
    <row r="46" spans="2:16" ht="15" customHeight="1">
      <c r="B46" s="72" t="s">
        <v>10</v>
      </c>
      <c r="C46" s="120" t="s">
        <v>373</v>
      </c>
      <c r="D46" s="120"/>
      <c r="E46" s="120"/>
      <c r="F46" s="120"/>
      <c r="G46" s="278"/>
      <c r="H46" s="120"/>
      <c r="I46" s="120"/>
      <c r="J46" s="120"/>
    </row>
    <row r="47" spans="2:16" ht="15" customHeight="1">
      <c r="B47" s="73"/>
      <c r="C47" s="145"/>
      <c r="D47" s="145"/>
      <c r="E47" s="145"/>
      <c r="F47" s="64"/>
      <c r="G47" s="64"/>
    </row>
    <row r="48" spans="2:16" ht="15" customHeight="1">
      <c r="B48" s="73"/>
      <c r="C48" s="120" t="s">
        <v>96</v>
      </c>
      <c r="D48" s="120"/>
      <c r="E48" s="120"/>
      <c r="F48" s="120"/>
      <c r="G48" s="278"/>
      <c r="H48" s="120"/>
      <c r="I48" s="120"/>
      <c r="J48" s="120"/>
      <c r="M48" s="74"/>
      <c r="N48" s="74"/>
      <c r="O48" s="74"/>
      <c r="P48" s="74"/>
    </row>
    <row r="49" spans="2:16" ht="44" customHeight="1">
      <c r="B49" s="73"/>
      <c r="C49" s="138" t="s">
        <v>142</v>
      </c>
      <c r="D49" s="139"/>
      <c r="E49" s="139"/>
      <c r="F49" s="139"/>
      <c r="G49" s="139"/>
      <c r="H49" s="139"/>
      <c r="I49" s="139"/>
      <c r="J49" s="140"/>
      <c r="M49" s="74"/>
      <c r="N49" s="74"/>
      <c r="O49" s="74"/>
      <c r="P49" s="74"/>
    </row>
    <row r="50" spans="2:16" ht="28" customHeight="1">
      <c r="B50" s="73"/>
      <c r="C50" s="138" t="s">
        <v>95</v>
      </c>
      <c r="D50" s="139"/>
      <c r="E50" s="139"/>
      <c r="F50" s="139"/>
      <c r="G50" s="139"/>
      <c r="H50" s="139"/>
      <c r="I50" s="139"/>
      <c r="J50" s="140"/>
      <c r="M50" s="74"/>
      <c r="N50" s="74"/>
      <c r="O50" s="74"/>
      <c r="P50" s="74"/>
    </row>
    <row r="51" spans="2:16" ht="42" customHeight="1">
      <c r="B51" s="73"/>
      <c r="C51" s="120" t="s">
        <v>28</v>
      </c>
      <c r="D51" s="120"/>
      <c r="E51" s="120"/>
      <c r="F51" s="120"/>
      <c r="G51" s="278"/>
      <c r="H51" s="120"/>
      <c r="I51" s="120"/>
      <c r="J51" s="120"/>
      <c r="M51" s="74"/>
      <c r="N51" s="74"/>
      <c r="O51" s="74"/>
      <c r="P51" s="74"/>
    </row>
    <row r="52" spans="2:16" ht="84" customHeight="1">
      <c r="B52" s="63"/>
      <c r="C52" s="143" t="s">
        <v>314</v>
      </c>
      <c r="D52" s="143"/>
      <c r="E52" s="143"/>
      <c r="F52" s="143"/>
      <c r="G52" s="281"/>
      <c r="H52" s="143"/>
      <c r="I52" s="143"/>
      <c r="J52" s="143"/>
      <c r="M52" s="74"/>
      <c r="N52" s="74"/>
      <c r="O52" s="74"/>
      <c r="P52" s="74"/>
    </row>
    <row r="53" spans="2:16" ht="27" customHeight="1">
      <c r="B53" s="63"/>
      <c r="I53" s="75"/>
      <c r="J53" s="75"/>
      <c r="M53" s="74"/>
      <c r="N53" s="74"/>
      <c r="O53" s="74"/>
      <c r="P53" s="74"/>
    </row>
    <row r="54" spans="2:16" ht="56" customHeight="1">
      <c r="B54" s="72" t="s">
        <v>307</v>
      </c>
      <c r="C54" s="142" t="s">
        <v>308</v>
      </c>
      <c r="D54" s="142"/>
      <c r="E54" s="142"/>
      <c r="F54" s="142"/>
      <c r="G54" s="282"/>
      <c r="H54" s="142"/>
      <c r="I54" s="142"/>
      <c r="J54" s="142"/>
      <c r="M54" s="74"/>
      <c r="N54" s="74"/>
      <c r="O54" s="74"/>
      <c r="P54" s="74"/>
    </row>
    <row r="55" spans="2:16">
      <c r="B55" s="76"/>
      <c r="C55" s="76"/>
      <c r="D55" s="76"/>
      <c r="E55" s="76"/>
      <c r="F55" s="76"/>
      <c r="G55" s="76"/>
      <c r="M55" s="74"/>
      <c r="N55" s="74"/>
      <c r="O55" s="74"/>
      <c r="P55" s="74"/>
    </row>
    <row r="56" spans="2:16">
      <c r="B56" s="76"/>
      <c r="C56" s="76"/>
      <c r="D56" s="76"/>
      <c r="E56" s="76"/>
      <c r="F56" s="76"/>
      <c r="G56" s="76"/>
      <c r="M56" s="74"/>
      <c r="N56" s="74"/>
      <c r="O56" s="74"/>
      <c r="P56" s="74"/>
    </row>
    <row r="57" spans="2:16" ht="236" customHeight="1">
      <c r="B57" s="77" t="s">
        <v>143</v>
      </c>
      <c r="C57" s="270" t="s">
        <v>365</v>
      </c>
      <c r="D57" s="271"/>
      <c r="E57" s="271"/>
      <c r="F57" s="271"/>
      <c r="G57" s="271"/>
      <c r="H57" s="271"/>
      <c r="I57" s="271"/>
      <c r="J57" s="272"/>
      <c r="M57" s="74"/>
      <c r="N57" s="74"/>
      <c r="O57" s="74"/>
      <c r="P57" s="74"/>
    </row>
    <row r="58" spans="2:16">
      <c r="B58" s="76"/>
      <c r="C58" s="76"/>
      <c r="D58" s="76"/>
      <c r="E58" s="76"/>
      <c r="F58" s="76"/>
      <c r="G58" s="76"/>
      <c r="M58" s="74"/>
      <c r="N58" s="74"/>
      <c r="O58" s="74"/>
      <c r="P58" s="74"/>
    </row>
    <row r="59" spans="2:16" ht="31" customHeight="1">
      <c r="B59" s="72" t="s">
        <v>304</v>
      </c>
      <c r="C59" s="142" t="s">
        <v>374</v>
      </c>
      <c r="D59" s="142"/>
      <c r="E59" s="142"/>
      <c r="F59" s="142"/>
      <c r="G59" s="282"/>
      <c r="H59" s="142"/>
      <c r="I59" s="142"/>
      <c r="J59" s="142"/>
    </row>
    <row r="60" spans="2:16">
      <c r="B60" s="78"/>
    </row>
    <row r="61" spans="2:16" ht="24" customHeight="1">
      <c r="B61" s="136" t="s">
        <v>375</v>
      </c>
      <c r="C61" s="136"/>
      <c r="D61" s="136"/>
      <c r="E61" s="136"/>
      <c r="F61" s="136"/>
      <c r="G61" s="136"/>
      <c r="H61" s="136"/>
      <c r="I61" s="136"/>
      <c r="J61" s="136"/>
    </row>
    <row r="62" spans="2:16" ht="20" customHeight="1">
      <c r="B62" s="136" t="s">
        <v>315</v>
      </c>
      <c r="C62" s="136"/>
      <c r="D62" s="136"/>
      <c r="E62" s="136"/>
      <c r="F62" s="136"/>
      <c r="G62" s="136"/>
      <c r="H62" s="136"/>
      <c r="I62" s="136"/>
      <c r="J62" s="136"/>
    </row>
    <row r="63" spans="2:16" ht="19" customHeight="1">
      <c r="B63" s="136" t="s">
        <v>11</v>
      </c>
      <c r="C63" s="136"/>
      <c r="D63" s="136"/>
      <c r="E63" s="136"/>
      <c r="F63" s="136"/>
      <c r="G63" s="136"/>
      <c r="H63" s="136"/>
      <c r="I63" s="136"/>
      <c r="J63" s="136"/>
    </row>
    <row r="64" spans="2:16" ht="37" customHeight="1">
      <c r="B64" s="136" t="s">
        <v>330</v>
      </c>
      <c r="C64" s="136"/>
      <c r="D64" s="136"/>
      <c r="E64" s="136"/>
      <c r="F64" s="136"/>
      <c r="G64" s="136"/>
      <c r="H64" s="136"/>
      <c r="I64" s="136"/>
      <c r="J64" s="136"/>
    </row>
    <row r="65" spans="2:10">
      <c r="B65" s="79"/>
    </row>
    <row r="66" spans="2:10" ht="32" customHeight="1">
      <c r="B66" s="136" t="s">
        <v>316</v>
      </c>
      <c r="C66" s="136"/>
      <c r="D66" s="136"/>
      <c r="E66" s="136"/>
      <c r="F66" s="136"/>
      <c r="G66" s="136"/>
      <c r="H66" s="136"/>
      <c r="I66" s="136"/>
      <c r="J66" s="136"/>
    </row>
  </sheetData>
  <sheetProtection algorithmName="SHA-512" hashValue="IzyN+P3ZigMlOiIgQfurkyPGeL8e2nmTgk7Bjr8mMJROiDVJ/eg/NrwXDsdnjkCTirbPFhhhQ0PhDZ6YppWZ9A==" saltValue="ATJYzdWrLFM1xxdqR5mamg==" spinCount="100000" sheet="1" objects="1" scenarios="1"/>
  <mergeCells count="40">
    <mergeCell ref="C33:J33"/>
    <mergeCell ref="E11:J11"/>
    <mergeCell ref="E12:J12"/>
    <mergeCell ref="F15:G15"/>
    <mergeCell ref="B39:B42"/>
    <mergeCell ref="C47:E47"/>
    <mergeCell ref="C41:J41"/>
    <mergeCell ref="C46:J46"/>
    <mergeCell ref="C39:J39"/>
    <mergeCell ref="C40:J40"/>
    <mergeCell ref="C36:J36"/>
    <mergeCell ref="C51:J51"/>
    <mergeCell ref="C57:J57"/>
    <mergeCell ref="C49:J49"/>
    <mergeCell ref="C48:J48"/>
    <mergeCell ref="C42:J42"/>
    <mergeCell ref="C54:J54"/>
    <mergeCell ref="C50:J50"/>
    <mergeCell ref="C52:J52"/>
    <mergeCell ref="B66:J66"/>
    <mergeCell ref="B63:J63"/>
    <mergeCell ref="B64:J64"/>
    <mergeCell ref="B62:J62"/>
    <mergeCell ref="C45:J45"/>
    <mergeCell ref="B61:J61"/>
    <mergeCell ref="C59:J59"/>
    <mergeCell ref="B2:J2"/>
    <mergeCell ref="B5:J5"/>
    <mergeCell ref="B6:J6"/>
    <mergeCell ref="C30:J30"/>
    <mergeCell ref="B15:B26"/>
    <mergeCell ref="C9:J9"/>
    <mergeCell ref="C15:E15"/>
    <mergeCell ref="H15:J15"/>
    <mergeCell ref="C24:J24"/>
    <mergeCell ref="C25:J25"/>
    <mergeCell ref="B7:J7"/>
    <mergeCell ref="C26:J26"/>
    <mergeCell ref="B11:B12"/>
    <mergeCell ref="C11:D12"/>
  </mergeCells>
  <hyperlinks>
    <hyperlink ref="E11" r:id="rId1" xr:uid="{00000000-0004-0000-0000-000000000000}"/>
    <hyperlink ref="C45" r:id="rId2" xr:uid="{00000000-0004-0000-0000-000001000000}"/>
  </hyperlinks>
  <pageMargins left="0.75" right="0.75" top="1" bottom="1" header="0.5" footer="0.5"/>
  <pageSetup paperSize="0"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A4A98-E6F5-CA4F-AC19-E1609E9793EB}">
  <sheetPr>
    <pageSetUpPr fitToPage="1"/>
  </sheetPr>
  <dimension ref="B2:R114"/>
  <sheetViews>
    <sheetView zoomScaleNormal="100" workbookViewId="0">
      <selection activeCell="A2" sqref="A2"/>
    </sheetView>
  </sheetViews>
  <sheetFormatPr baseColWidth="10" defaultColWidth="11" defaultRowHeight="16"/>
  <cols>
    <col min="1" max="1" width="11" style="212"/>
    <col min="2" max="2" width="13.6640625" style="212" customWidth="1"/>
    <col min="3" max="3" width="3.6640625" style="212" customWidth="1"/>
    <col min="4" max="4" width="23.33203125" style="212" customWidth="1"/>
    <col min="5" max="5" width="4" style="212" customWidth="1"/>
    <col min="6" max="6" width="3.1640625" style="212" customWidth="1"/>
    <col min="7" max="7" width="23.83203125" style="212" customWidth="1"/>
    <col min="8" max="8" width="11" style="212"/>
    <col min="9" max="9" width="14.5" style="212" customWidth="1"/>
    <col min="10" max="10" width="3.6640625" style="212" customWidth="1"/>
    <col min="11" max="11" width="2.33203125" style="212" customWidth="1"/>
    <col min="12" max="12" width="50.6640625" style="212" customWidth="1"/>
    <col min="13" max="13" width="11" style="212"/>
    <col min="14" max="14" width="14.5" style="212" customWidth="1"/>
    <col min="15" max="15" width="3.6640625" style="212" customWidth="1"/>
    <col min="16" max="16" width="2.33203125" style="212" customWidth="1"/>
    <col min="17" max="17" width="40.5" style="212" customWidth="1"/>
    <col min="18" max="16384" width="11" style="212"/>
  </cols>
  <sheetData>
    <row r="2" spans="2:17">
      <c r="B2" s="211" t="s">
        <v>136</v>
      </c>
      <c r="C2" s="211"/>
      <c r="D2" s="211"/>
      <c r="E2" s="211"/>
      <c r="F2" s="211"/>
      <c r="G2" s="211"/>
      <c r="H2" s="211"/>
      <c r="I2" s="211"/>
      <c r="J2" s="211"/>
      <c r="K2" s="211"/>
      <c r="L2" s="211"/>
      <c r="M2" s="211"/>
      <c r="N2" s="211"/>
      <c r="O2" s="211"/>
      <c r="P2" s="211"/>
      <c r="Q2" s="211"/>
    </row>
    <row r="3" spans="2:17" ht="17" thickBot="1"/>
    <row r="4" spans="2:17" ht="17" thickBot="1">
      <c r="B4" s="213" t="s">
        <v>47</v>
      </c>
      <c r="C4" s="214"/>
      <c r="D4" s="214"/>
      <c r="E4" s="214"/>
      <c r="F4" s="214"/>
      <c r="G4" s="214"/>
      <c r="H4" s="214"/>
      <c r="I4" s="214"/>
      <c r="J4" s="214"/>
      <c r="K4" s="214"/>
      <c r="L4" s="214"/>
      <c r="M4" s="214"/>
      <c r="N4" s="214"/>
      <c r="O4" s="214"/>
      <c r="P4" s="214"/>
      <c r="Q4" s="215"/>
    </row>
    <row r="5" spans="2:17" ht="17" thickBot="1"/>
    <row r="6" spans="2:17" ht="17" thickBot="1">
      <c r="B6" s="216" t="s">
        <v>332</v>
      </c>
      <c r="C6" s="217" t="s">
        <v>333</v>
      </c>
      <c r="D6" s="218"/>
      <c r="E6" s="218"/>
      <c r="F6" s="218"/>
      <c r="G6" s="218"/>
      <c r="H6" s="218"/>
      <c r="I6" s="218"/>
      <c r="J6" s="218"/>
      <c r="K6" s="218"/>
      <c r="L6" s="218"/>
      <c r="M6" s="218"/>
      <c r="N6" s="218"/>
      <c r="O6" s="218"/>
      <c r="P6" s="218"/>
      <c r="Q6" s="219"/>
    </row>
    <row r="7" spans="2:17" ht="17" thickBot="1">
      <c r="B7" s="220"/>
      <c r="C7" s="221"/>
      <c r="D7" s="222"/>
      <c r="E7" s="222"/>
      <c r="F7" s="222"/>
      <c r="G7" s="222"/>
      <c r="H7" s="222"/>
      <c r="I7" s="222"/>
      <c r="J7" s="222"/>
      <c r="K7" s="222"/>
      <c r="L7" s="222"/>
      <c r="M7" s="222"/>
      <c r="N7" s="222"/>
      <c r="O7" s="222"/>
      <c r="P7" s="222"/>
      <c r="Q7" s="222"/>
    </row>
    <row r="8" spans="2:17" ht="16" customHeight="1">
      <c r="B8" s="223" t="s">
        <v>48</v>
      </c>
      <c r="C8" s="224"/>
      <c r="D8" s="224"/>
      <c r="E8" s="224"/>
      <c r="F8" s="224"/>
      <c r="G8" s="225"/>
      <c r="I8" s="223" t="s">
        <v>370</v>
      </c>
      <c r="J8" s="224"/>
      <c r="K8" s="224"/>
      <c r="L8" s="225"/>
      <c r="N8" s="223" t="s">
        <v>49</v>
      </c>
      <c r="O8" s="224"/>
      <c r="P8" s="224"/>
      <c r="Q8" s="225"/>
    </row>
    <row r="9" spans="2:17" ht="16" customHeight="1">
      <c r="B9" s="226" t="s">
        <v>69</v>
      </c>
      <c r="C9" s="289" t="s">
        <v>70</v>
      </c>
      <c r="D9" s="289"/>
      <c r="E9" s="289"/>
      <c r="F9" s="289"/>
      <c r="G9" s="227"/>
      <c r="I9" s="226" t="s">
        <v>69</v>
      </c>
      <c r="J9" s="289" t="s">
        <v>70</v>
      </c>
      <c r="K9" s="289"/>
      <c r="L9" s="228"/>
      <c r="N9" s="226" t="s">
        <v>69</v>
      </c>
      <c r="O9" s="289" t="s">
        <v>70</v>
      </c>
      <c r="P9" s="289"/>
      <c r="Q9" s="228"/>
    </row>
    <row r="10" spans="2:17" ht="16" customHeight="1">
      <c r="B10" s="226"/>
      <c r="C10" s="290"/>
      <c r="D10" s="290"/>
      <c r="E10" s="290"/>
      <c r="F10" s="290"/>
      <c r="G10" s="227"/>
      <c r="I10" s="226"/>
      <c r="J10" s="290"/>
      <c r="K10" s="290"/>
      <c r="L10" s="243"/>
      <c r="N10" s="226"/>
      <c r="O10" s="290"/>
      <c r="P10" s="290"/>
      <c r="Q10" s="243"/>
    </row>
    <row r="11" spans="2:17" ht="16" customHeight="1">
      <c r="B11" s="226" t="s">
        <v>376</v>
      </c>
      <c r="C11" s="291" t="s">
        <v>377</v>
      </c>
      <c r="D11" s="291"/>
      <c r="E11" s="291"/>
      <c r="F11" s="291"/>
      <c r="G11" s="233"/>
      <c r="I11" s="226" t="s">
        <v>376</v>
      </c>
      <c r="J11" s="303" t="s">
        <v>377</v>
      </c>
      <c r="K11" s="303"/>
      <c r="L11" s="234"/>
      <c r="N11" s="226" t="s">
        <v>376</v>
      </c>
      <c r="O11" s="303" t="s">
        <v>377</v>
      </c>
      <c r="P11" s="303"/>
      <c r="Q11" s="234"/>
    </row>
    <row r="12" spans="2:17" ht="16" customHeight="1">
      <c r="B12" s="226"/>
      <c r="C12" s="292"/>
      <c r="D12" s="292"/>
      <c r="E12" s="292"/>
      <c r="F12" s="292"/>
      <c r="G12" s="227"/>
      <c r="I12" s="226"/>
      <c r="J12" s="289"/>
      <c r="K12" s="289"/>
      <c r="L12" s="228"/>
      <c r="N12" s="226"/>
      <c r="O12" s="289"/>
      <c r="P12" s="289"/>
      <c r="Q12" s="228"/>
    </row>
    <row r="13" spans="2:17" ht="16" customHeight="1">
      <c r="B13" s="226" t="s">
        <v>73</v>
      </c>
      <c r="C13" s="289" t="s">
        <v>292</v>
      </c>
      <c r="D13" s="289"/>
      <c r="E13" s="289"/>
      <c r="F13" s="289"/>
      <c r="G13" s="228"/>
      <c r="I13" s="226" t="s">
        <v>73</v>
      </c>
      <c r="J13" s="289" t="s">
        <v>292</v>
      </c>
      <c r="K13" s="289"/>
      <c r="L13" s="228"/>
      <c r="N13" s="226" t="s">
        <v>71</v>
      </c>
      <c r="O13" s="304" t="s">
        <v>134</v>
      </c>
      <c r="P13" s="304"/>
      <c r="Q13" s="229"/>
    </row>
    <row r="14" spans="2:17" ht="16" customHeight="1">
      <c r="B14" s="226"/>
      <c r="C14" s="293" t="s">
        <v>378</v>
      </c>
      <c r="D14" s="293"/>
      <c r="E14" s="293"/>
      <c r="F14" s="293"/>
      <c r="G14" s="230"/>
      <c r="I14" s="231"/>
      <c r="J14" s="293" t="s">
        <v>379</v>
      </c>
      <c r="K14" s="293"/>
      <c r="L14" s="230"/>
      <c r="N14" s="226" t="s">
        <v>73</v>
      </c>
      <c r="O14" s="289" t="s">
        <v>135</v>
      </c>
      <c r="P14" s="289"/>
      <c r="Q14" s="228"/>
    </row>
    <row r="15" spans="2:17">
      <c r="B15" s="231"/>
      <c r="C15" s="293"/>
      <c r="D15" s="293"/>
      <c r="E15" s="293"/>
      <c r="F15" s="293"/>
      <c r="G15" s="230"/>
      <c r="I15" s="231"/>
      <c r="J15" s="293"/>
      <c r="K15" s="293"/>
      <c r="L15" s="230"/>
      <c r="N15" s="231"/>
      <c r="O15" s="293" t="s">
        <v>301</v>
      </c>
      <c r="P15" s="293"/>
      <c r="Q15" s="230"/>
    </row>
    <row r="16" spans="2:17">
      <c r="B16" s="231"/>
      <c r="C16" s="293"/>
      <c r="D16" s="293"/>
      <c r="E16" s="293"/>
      <c r="F16" s="293"/>
      <c r="G16" s="230"/>
      <c r="I16" s="231"/>
      <c r="J16" s="293"/>
      <c r="K16" s="293"/>
      <c r="L16" s="230"/>
      <c r="N16" s="231"/>
      <c r="O16" s="293"/>
      <c r="P16" s="293"/>
      <c r="Q16" s="230"/>
    </row>
    <row r="17" spans="2:17">
      <c r="B17" s="232"/>
      <c r="C17" s="293"/>
      <c r="D17" s="293"/>
      <c r="E17" s="293"/>
      <c r="F17" s="293"/>
      <c r="G17" s="230"/>
      <c r="I17" s="231"/>
      <c r="J17" s="293"/>
      <c r="K17" s="293"/>
      <c r="L17" s="230"/>
      <c r="N17" s="231"/>
      <c r="O17" s="293"/>
      <c r="P17" s="293"/>
      <c r="Q17" s="230"/>
    </row>
    <row r="18" spans="2:17">
      <c r="B18" s="231"/>
      <c r="C18" s="293"/>
      <c r="D18" s="293"/>
      <c r="E18" s="293"/>
      <c r="F18" s="293"/>
      <c r="G18" s="230"/>
      <c r="I18" s="231"/>
      <c r="J18" s="293"/>
      <c r="K18" s="293"/>
      <c r="L18" s="230"/>
      <c r="N18" s="232"/>
      <c r="O18" s="291"/>
      <c r="P18" s="291"/>
      <c r="Q18" s="233"/>
    </row>
    <row r="19" spans="2:17">
      <c r="B19" s="231"/>
      <c r="C19" s="293"/>
      <c r="D19" s="293"/>
      <c r="E19" s="293"/>
      <c r="F19" s="293"/>
      <c r="G19" s="230"/>
      <c r="I19" s="231"/>
      <c r="J19" s="293"/>
      <c r="K19" s="293"/>
      <c r="L19" s="230"/>
      <c r="N19" s="232"/>
      <c r="O19" s="306"/>
      <c r="P19" s="306"/>
      <c r="Q19" s="265"/>
    </row>
    <row r="20" spans="2:17">
      <c r="B20" s="231"/>
      <c r="C20" s="293"/>
      <c r="D20" s="293"/>
      <c r="E20" s="293"/>
      <c r="F20" s="293"/>
      <c r="G20" s="230"/>
      <c r="I20" s="231"/>
      <c r="J20" s="293"/>
      <c r="K20" s="293"/>
      <c r="L20" s="230"/>
      <c r="N20" s="237" t="str">
        <f>"8-10"</f>
        <v>8-10</v>
      </c>
      <c r="O20" s="293" t="s">
        <v>107</v>
      </c>
      <c r="P20" s="293"/>
      <c r="Q20" s="230"/>
    </row>
    <row r="21" spans="2:17">
      <c r="B21" s="231"/>
      <c r="C21" s="294"/>
      <c r="D21" s="294"/>
      <c r="E21" s="294"/>
      <c r="F21" s="294"/>
      <c r="G21" s="288"/>
      <c r="I21" s="231"/>
      <c r="J21" s="294"/>
      <c r="K21" s="294"/>
      <c r="L21" s="288"/>
      <c r="N21" s="226"/>
      <c r="O21" s="293"/>
      <c r="P21" s="293"/>
      <c r="Q21" s="230"/>
    </row>
    <row r="22" spans="2:17" ht="16" customHeight="1">
      <c r="B22" s="226" t="str">
        <f>"8-10"</f>
        <v>8-10</v>
      </c>
      <c r="C22" s="296">
        <v>1</v>
      </c>
      <c r="D22" s="292" t="s">
        <v>80</v>
      </c>
      <c r="E22" s="297"/>
      <c r="F22" s="297"/>
      <c r="G22" s="236"/>
      <c r="I22" s="226" t="str">
        <f>"8-10"</f>
        <v>8-10</v>
      </c>
      <c r="J22" s="296">
        <v>1</v>
      </c>
      <c r="K22" s="292" t="s">
        <v>106</v>
      </c>
      <c r="L22" s="227"/>
      <c r="N22" s="232"/>
      <c r="O22" s="291" t="s">
        <v>380</v>
      </c>
      <c r="P22" s="291"/>
      <c r="Q22" s="233"/>
    </row>
    <row r="23" spans="2:17">
      <c r="B23" s="226"/>
      <c r="C23" s="296">
        <v>2</v>
      </c>
      <c r="D23" s="292" t="s">
        <v>75</v>
      </c>
      <c r="E23" s="292"/>
      <c r="F23" s="292"/>
      <c r="G23" s="227"/>
      <c r="I23" s="226"/>
      <c r="J23" s="296">
        <v>2</v>
      </c>
      <c r="K23" s="292" t="s">
        <v>75</v>
      </c>
      <c r="L23" s="227"/>
      <c r="N23" s="232"/>
      <c r="O23" s="291"/>
      <c r="P23" s="291"/>
      <c r="Q23" s="233"/>
    </row>
    <row r="24" spans="2:17" ht="16" customHeight="1">
      <c r="B24" s="226"/>
      <c r="C24" s="296">
        <v>3</v>
      </c>
      <c r="D24" s="292" t="s">
        <v>82</v>
      </c>
      <c r="E24" s="292"/>
      <c r="F24" s="292"/>
      <c r="G24" s="227"/>
      <c r="I24" s="226"/>
      <c r="J24" s="296">
        <v>3</v>
      </c>
      <c r="K24" s="292" t="s">
        <v>82</v>
      </c>
      <c r="L24" s="227"/>
      <c r="N24" s="232"/>
      <c r="O24" s="293" t="s">
        <v>109</v>
      </c>
      <c r="P24" s="293"/>
      <c r="Q24" s="230"/>
    </row>
    <row r="25" spans="2:17" ht="16" customHeight="1">
      <c r="B25" s="232"/>
      <c r="C25" s="296">
        <v>4</v>
      </c>
      <c r="D25" s="292" t="s">
        <v>76</v>
      </c>
      <c r="E25" s="292"/>
      <c r="F25" s="292"/>
      <c r="G25" s="227"/>
      <c r="I25" s="226"/>
      <c r="J25" s="296">
        <v>4</v>
      </c>
      <c r="K25" s="227" t="s">
        <v>76</v>
      </c>
      <c r="L25" s="227"/>
      <c r="N25" s="232"/>
      <c r="O25" s="293"/>
      <c r="P25" s="293"/>
      <c r="Q25" s="230"/>
    </row>
    <row r="26" spans="2:17" ht="16" customHeight="1">
      <c r="B26" s="232"/>
      <c r="C26" s="296">
        <v>5</v>
      </c>
      <c r="D26" s="292" t="s">
        <v>130</v>
      </c>
      <c r="E26" s="292"/>
      <c r="F26" s="292"/>
      <c r="G26" s="227"/>
      <c r="I26" s="226"/>
      <c r="J26" s="296">
        <v>5</v>
      </c>
      <c r="K26" s="227" t="s">
        <v>130</v>
      </c>
      <c r="L26" s="227"/>
      <c r="N26" s="232"/>
      <c r="O26" s="296">
        <v>1</v>
      </c>
      <c r="P26" s="293" t="s">
        <v>363</v>
      </c>
      <c r="Q26" s="230"/>
    </row>
    <row r="27" spans="2:17" ht="16" customHeight="1">
      <c r="B27" s="226"/>
      <c r="C27" s="296">
        <v>6</v>
      </c>
      <c r="D27" s="292" t="s">
        <v>77</v>
      </c>
      <c r="E27" s="292"/>
      <c r="F27" s="292"/>
      <c r="G27" s="227"/>
      <c r="I27" s="226"/>
      <c r="J27" s="296">
        <v>6</v>
      </c>
      <c r="K27" s="292" t="s">
        <v>79</v>
      </c>
      <c r="L27" s="227"/>
      <c r="N27" s="226"/>
      <c r="O27" s="292"/>
      <c r="P27" s="293"/>
      <c r="Q27" s="230"/>
    </row>
    <row r="28" spans="2:17" ht="16" customHeight="1">
      <c r="B28" s="226"/>
      <c r="C28" s="296">
        <v>7</v>
      </c>
      <c r="D28" s="292" t="s">
        <v>78</v>
      </c>
      <c r="E28" s="292"/>
      <c r="F28" s="292"/>
      <c r="G28" s="227"/>
      <c r="I28" s="226"/>
      <c r="J28" s="296">
        <v>7</v>
      </c>
      <c r="K28" s="292" t="s">
        <v>90</v>
      </c>
      <c r="L28" s="227"/>
      <c r="N28" s="226"/>
      <c r="O28" s="296">
        <v>2</v>
      </c>
      <c r="P28" s="293" t="s">
        <v>128</v>
      </c>
      <c r="Q28" s="230"/>
    </row>
    <row r="29" spans="2:17" ht="16" customHeight="1">
      <c r="B29" s="226"/>
      <c r="C29" s="296">
        <v>8</v>
      </c>
      <c r="D29" s="292" t="s">
        <v>76</v>
      </c>
      <c r="E29" s="292"/>
      <c r="F29" s="292"/>
      <c r="G29" s="227"/>
      <c r="I29" s="226"/>
      <c r="J29" s="296">
        <v>8</v>
      </c>
      <c r="K29" s="292" t="s">
        <v>130</v>
      </c>
      <c r="L29" s="227"/>
      <c r="N29" s="226"/>
      <c r="O29" s="292"/>
      <c r="P29" s="293"/>
      <c r="Q29" s="230"/>
    </row>
    <row r="30" spans="2:17" ht="16" customHeight="1">
      <c r="B30" s="226"/>
      <c r="C30" s="296">
        <v>9</v>
      </c>
      <c r="D30" s="292" t="s">
        <v>79</v>
      </c>
      <c r="E30" s="292"/>
      <c r="F30" s="292"/>
      <c r="G30" s="227"/>
      <c r="I30" s="226"/>
      <c r="J30" s="296">
        <v>9</v>
      </c>
      <c r="K30" s="292" t="s">
        <v>77</v>
      </c>
      <c r="L30" s="227"/>
      <c r="N30" s="226"/>
      <c r="O30" s="292"/>
      <c r="P30" s="292"/>
      <c r="Q30" s="227"/>
    </row>
    <row r="31" spans="2:17" ht="16" customHeight="1">
      <c r="B31" s="226"/>
      <c r="C31" s="296">
        <v>10</v>
      </c>
      <c r="D31" s="292" t="s">
        <v>74</v>
      </c>
      <c r="E31" s="292"/>
      <c r="F31" s="292"/>
      <c r="G31" s="227"/>
      <c r="I31" s="226"/>
      <c r="J31" s="296">
        <v>10</v>
      </c>
      <c r="K31" s="292" t="s">
        <v>131</v>
      </c>
      <c r="L31" s="227"/>
      <c r="N31" s="237" t="str">
        <f>"11-12"</f>
        <v>11-12</v>
      </c>
      <c r="O31" s="293" t="s">
        <v>107</v>
      </c>
      <c r="P31" s="293"/>
      <c r="Q31" s="230"/>
    </row>
    <row r="32" spans="2:17" ht="16" customHeight="1">
      <c r="B32" s="226"/>
      <c r="C32" s="298" t="s">
        <v>291</v>
      </c>
      <c r="D32" s="290">
        <v>2.5</v>
      </c>
      <c r="E32" s="292"/>
      <c r="F32" s="292"/>
      <c r="G32" s="227"/>
      <c r="I32" s="226"/>
      <c r="J32" s="298" t="s">
        <v>291</v>
      </c>
      <c r="K32" s="304">
        <v>4.5999999999999996</v>
      </c>
      <c r="L32" s="229"/>
      <c r="N32" s="226"/>
      <c r="O32" s="293"/>
      <c r="P32" s="293"/>
      <c r="Q32" s="230"/>
    </row>
    <row r="33" spans="2:17" ht="16" customHeight="1">
      <c r="B33" s="232"/>
      <c r="C33" s="292"/>
      <c r="D33" s="292"/>
      <c r="E33" s="292"/>
      <c r="F33" s="292"/>
      <c r="G33" s="227"/>
      <c r="I33" s="232"/>
      <c r="J33" s="292"/>
      <c r="K33" s="292"/>
      <c r="L33" s="227"/>
      <c r="N33" s="226"/>
      <c r="O33" s="291" t="s">
        <v>108</v>
      </c>
      <c r="P33" s="291"/>
      <c r="Q33" s="233"/>
    </row>
    <row r="34" spans="2:17" ht="16" customHeight="1">
      <c r="B34" s="242" t="s">
        <v>290</v>
      </c>
      <c r="C34" s="299" t="s">
        <v>86</v>
      </c>
      <c r="D34" s="299"/>
      <c r="E34" s="292"/>
      <c r="F34" s="299" t="s">
        <v>87</v>
      </c>
      <c r="G34" s="239"/>
      <c r="I34" s="237" t="str">
        <f>"11-12"</f>
        <v>11-12</v>
      </c>
      <c r="J34" s="293" t="s">
        <v>132</v>
      </c>
      <c r="K34" s="293"/>
      <c r="L34" s="230"/>
      <c r="N34" s="226"/>
      <c r="O34" s="291"/>
      <c r="P34" s="291"/>
      <c r="Q34" s="233"/>
    </row>
    <row r="35" spans="2:17" ht="16" customHeight="1">
      <c r="B35" s="242"/>
      <c r="C35" s="296">
        <v>1</v>
      </c>
      <c r="D35" s="292" t="s">
        <v>80</v>
      </c>
      <c r="E35" s="292"/>
      <c r="F35" s="296">
        <v>1</v>
      </c>
      <c r="G35" s="227" t="s">
        <v>89</v>
      </c>
      <c r="I35" s="232"/>
      <c r="J35" s="293"/>
      <c r="K35" s="293"/>
      <c r="L35" s="230"/>
      <c r="N35" s="226"/>
      <c r="O35" s="293" t="s">
        <v>109</v>
      </c>
      <c r="P35" s="293"/>
      <c r="Q35" s="230"/>
    </row>
    <row r="36" spans="2:17" ht="16" customHeight="1">
      <c r="B36" s="232"/>
      <c r="C36" s="296">
        <v>2</v>
      </c>
      <c r="D36" s="292" t="s">
        <v>75</v>
      </c>
      <c r="E36" s="292"/>
      <c r="F36" s="296">
        <v>2</v>
      </c>
      <c r="G36" s="227" t="s">
        <v>75</v>
      </c>
      <c r="I36" s="232"/>
      <c r="J36" s="298" t="s">
        <v>291</v>
      </c>
      <c r="K36" s="304">
        <v>5.3</v>
      </c>
      <c r="L36" s="229"/>
      <c r="N36" s="232"/>
      <c r="O36" s="293"/>
      <c r="P36" s="293"/>
      <c r="Q36" s="230"/>
    </row>
    <row r="37" spans="2:17" ht="16" customHeight="1">
      <c r="B37" s="232"/>
      <c r="C37" s="296">
        <v>3</v>
      </c>
      <c r="D37" s="292" t="s">
        <v>82</v>
      </c>
      <c r="E37" s="292"/>
      <c r="F37" s="296">
        <v>3</v>
      </c>
      <c r="G37" s="227" t="s">
        <v>82</v>
      </c>
      <c r="I37" s="232"/>
      <c r="J37" s="292"/>
      <c r="K37" s="292"/>
      <c r="L37" s="227"/>
      <c r="N37" s="232"/>
      <c r="O37" s="296">
        <v>1</v>
      </c>
      <c r="P37" s="293" t="s">
        <v>110</v>
      </c>
      <c r="Q37" s="230"/>
    </row>
    <row r="38" spans="2:17" ht="16" customHeight="1">
      <c r="B38" s="226"/>
      <c r="C38" s="296">
        <v>4</v>
      </c>
      <c r="D38" s="292" t="s">
        <v>76</v>
      </c>
      <c r="E38" s="292"/>
      <c r="F38" s="296">
        <v>4</v>
      </c>
      <c r="G38" s="227" t="s">
        <v>76</v>
      </c>
      <c r="I38" s="226" t="s">
        <v>112</v>
      </c>
      <c r="J38" s="293" t="s">
        <v>133</v>
      </c>
      <c r="K38" s="293"/>
      <c r="L38" s="230"/>
      <c r="N38" s="232"/>
      <c r="O38" s="296">
        <v>2</v>
      </c>
      <c r="P38" s="293" t="s">
        <v>111</v>
      </c>
      <c r="Q38" s="230"/>
    </row>
    <row r="39" spans="2:17" ht="16" customHeight="1">
      <c r="B39" s="226"/>
      <c r="C39" s="296">
        <v>5</v>
      </c>
      <c r="D39" s="292" t="s">
        <v>130</v>
      </c>
      <c r="E39" s="292"/>
      <c r="F39" s="296">
        <v>5</v>
      </c>
      <c r="G39" s="227" t="s">
        <v>130</v>
      </c>
      <c r="I39" s="232"/>
      <c r="J39" s="293"/>
      <c r="K39" s="293"/>
      <c r="L39" s="230"/>
      <c r="N39" s="232"/>
      <c r="O39" s="296">
        <v>3</v>
      </c>
      <c r="P39" s="293" t="s">
        <v>127</v>
      </c>
      <c r="Q39" s="230"/>
    </row>
    <row r="40" spans="2:17" ht="16" customHeight="1">
      <c r="B40" s="226"/>
      <c r="C40" s="296">
        <v>6</v>
      </c>
      <c r="D40" s="292" t="s">
        <v>83</v>
      </c>
      <c r="E40" s="292"/>
      <c r="F40" s="296">
        <v>6</v>
      </c>
      <c r="G40" s="227" t="s">
        <v>83</v>
      </c>
      <c r="I40" s="232"/>
      <c r="J40" s="298" t="s">
        <v>291</v>
      </c>
      <c r="K40" s="304" t="str">
        <f>"6.0"</f>
        <v>6.0</v>
      </c>
      <c r="L40" s="229"/>
      <c r="N40" s="232"/>
      <c r="O40" s="292"/>
      <c r="P40" s="293"/>
      <c r="Q40" s="230"/>
    </row>
    <row r="41" spans="2:17" ht="16" customHeight="1">
      <c r="B41" s="226"/>
      <c r="C41" s="296">
        <v>7</v>
      </c>
      <c r="D41" s="292" t="s">
        <v>84</v>
      </c>
      <c r="E41" s="292"/>
      <c r="F41" s="296">
        <v>7</v>
      </c>
      <c r="G41" s="227" t="s">
        <v>84</v>
      </c>
      <c r="I41" s="232"/>
      <c r="J41" s="292"/>
      <c r="K41" s="292"/>
      <c r="L41" s="227"/>
      <c r="N41" s="226"/>
      <c r="O41" s="292"/>
      <c r="P41" s="292"/>
      <c r="Q41" s="227"/>
    </row>
    <row r="42" spans="2:17" ht="16" customHeight="1">
      <c r="B42" s="226"/>
      <c r="C42" s="296">
        <v>8</v>
      </c>
      <c r="D42" s="292" t="s">
        <v>76</v>
      </c>
      <c r="E42" s="292"/>
      <c r="F42" s="296">
        <v>8</v>
      </c>
      <c r="G42" s="227" t="s">
        <v>76</v>
      </c>
      <c r="I42" s="226" t="s">
        <v>114</v>
      </c>
      <c r="J42" s="293" t="s">
        <v>133</v>
      </c>
      <c r="K42" s="293"/>
      <c r="L42" s="230"/>
      <c r="N42" s="226" t="s">
        <v>112</v>
      </c>
      <c r="O42" s="293" t="s">
        <v>113</v>
      </c>
      <c r="P42" s="293"/>
      <c r="Q42" s="230"/>
    </row>
    <row r="43" spans="2:17" ht="16" customHeight="1">
      <c r="B43" s="226"/>
      <c r="C43" s="296">
        <v>9</v>
      </c>
      <c r="D43" s="292" t="s">
        <v>85</v>
      </c>
      <c r="E43" s="292"/>
      <c r="F43" s="296">
        <v>9</v>
      </c>
      <c r="G43" s="227" t="s">
        <v>85</v>
      </c>
      <c r="I43" s="232"/>
      <c r="J43" s="293"/>
      <c r="K43" s="293"/>
      <c r="L43" s="230"/>
      <c r="N43" s="232"/>
      <c r="O43" s="293"/>
      <c r="P43" s="293"/>
      <c r="Q43" s="230"/>
    </row>
    <row r="44" spans="2:17" ht="16" customHeight="1">
      <c r="B44" s="226"/>
      <c r="C44" s="296">
        <v>10</v>
      </c>
      <c r="D44" s="292" t="s">
        <v>88</v>
      </c>
      <c r="E44" s="292"/>
      <c r="F44" s="296">
        <v>10</v>
      </c>
      <c r="G44" s="227" t="s">
        <v>80</v>
      </c>
      <c r="I44" s="232"/>
      <c r="J44" s="298" t="s">
        <v>291</v>
      </c>
      <c r="K44" s="304">
        <v>6.9</v>
      </c>
      <c r="L44" s="229"/>
      <c r="N44" s="232"/>
      <c r="O44" s="291" t="s">
        <v>108</v>
      </c>
      <c r="P44" s="291"/>
      <c r="Q44" s="233"/>
    </row>
    <row r="45" spans="2:17" ht="16" customHeight="1">
      <c r="B45" s="226"/>
      <c r="C45" s="298" t="s">
        <v>291</v>
      </c>
      <c r="D45" s="292" t="s">
        <v>323</v>
      </c>
      <c r="E45" s="292"/>
      <c r="F45" s="292"/>
      <c r="G45" s="227"/>
      <c r="I45" s="232"/>
      <c r="J45" s="292"/>
      <c r="K45" s="302"/>
      <c r="L45" s="241"/>
      <c r="N45" s="232"/>
      <c r="O45" s="291"/>
      <c r="P45" s="291"/>
      <c r="Q45" s="233"/>
    </row>
    <row r="46" spans="2:17" ht="16" customHeight="1">
      <c r="B46" s="226"/>
      <c r="C46" s="292"/>
      <c r="D46" s="292" t="s">
        <v>324</v>
      </c>
      <c r="E46" s="292"/>
      <c r="F46" s="292"/>
      <c r="G46" s="227"/>
      <c r="I46" s="226" t="s">
        <v>115</v>
      </c>
      <c r="J46" s="293" t="s">
        <v>133</v>
      </c>
      <c r="K46" s="293"/>
      <c r="L46" s="230"/>
      <c r="N46" s="232"/>
      <c r="O46" s="293" t="s">
        <v>109</v>
      </c>
      <c r="P46" s="293"/>
      <c r="Q46" s="230"/>
    </row>
    <row r="47" spans="2:17" ht="16" customHeight="1">
      <c r="B47" s="226"/>
      <c r="C47" s="292"/>
      <c r="D47" s="292" t="s">
        <v>325</v>
      </c>
      <c r="E47" s="292"/>
      <c r="F47" s="292"/>
      <c r="G47" s="227"/>
      <c r="I47" s="226"/>
      <c r="J47" s="293"/>
      <c r="K47" s="293"/>
      <c r="L47" s="230"/>
      <c r="N47" s="226"/>
      <c r="O47" s="293"/>
      <c r="P47" s="293"/>
      <c r="Q47" s="230"/>
    </row>
    <row r="48" spans="2:17" ht="16" customHeight="1">
      <c r="B48" s="226"/>
      <c r="C48" s="292"/>
      <c r="D48" s="292" t="s">
        <v>326</v>
      </c>
      <c r="E48" s="292"/>
      <c r="F48" s="292"/>
      <c r="G48" s="227"/>
      <c r="I48" s="226"/>
      <c r="J48" s="298" t="s">
        <v>291</v>
      </c>
      <c r="K48" s="304">
        <v>7.5</v>
      </c>
      <c r="L48" s="229"/>
      <c r="N48" s="232"/>
      <c r="O48" s="296">
        <v>1</v>
      </c>
      <c r="P48" s="289" t="s">
        <v>117</v>
      </c>
      <c r="Q48" s="228"/>
    </row>
    <row r="49" spans="2:17" ht="16" customHeight="1">
      <c r="B49" s="226"/>
      <c r="C49" s="292"/>
      <c r="D49" s="292"/>
      <c r="E49" s="292"/>
      <c r="F49" s="292"/>
      <c r="G49" s="227"/>
      <c r="I49" s="232"/>
      <c r="J49" s="292"/>
      <c r="K49" s="292"/>
      <c r="L49" s="227"/>
      <c r="N49" s="232"/>
      <c r="O49" s="296">
        <v>2</v>
      </c>
      <c r="P49" s="293" t="s">
        <v>128</v>
      </c>
      <c r="Q49" s="230"/>
    </row>
    <row r="50" spans="2:17" ht="16" customHeight="1">
      <c r="B50" s="232"/>
      <c r="C50" s="292"/>
      <c r="D50" s="292"/>
      <c r="E50" s="292"/>
      <c r="F50" s="292"/>
      <c r="G50" s="227"/>
      <c r="I50" s="232"/>
      <c r="J50" s="292"/>
      <c r="K50" s="292"/>
      <c r="L50" s="227"/>
      <c r="N50" s="232"/>
      <c r="O50" s="297"/>
      <c r="P50" s="293"/>
      <c r="Q50" s="230"/>
    </row>
    <row r="51" spans="2:17" ht="16" customHeight="1">
      <c r="B51" s="242" t="s">
        <v>319</v>
      </c>
      <c r="C51" s="290" t="s">
        <v>318</v>
      </c>
      <c r="D51" s="290"/>
      <c r="E51" s="290"/>
      <c r="F51" s="290"/>
      <c r="G51" s="243"/>
      <c r="I51" s="242" t="s">
        <v>319</v>
      </c>
      <c r="J51" s="291" t="s">
        <v>321</v>
      </c>
      <c r="K51" s="291"/>
      <c r="L51" s="233"/>
      <c r="N51" s="232"/>
      <c r="O51" s="296">
        <v>3</v>
      </c>
      <c r="P51" s="293" t="s">
        <v>118</v>
      </c>
      <c r="Q51" s="230"/>
    </row>
    <row r="52" spans="2:17" ht="16" customHeight="1">
      <c r="B52" s="242"/>
      <c r="C52" s="300" t="s">
        <v>91</v>
      </c>
      <c r="D52" s="290" t="s">
        <v>98</v>
      </c>
      <c r="E52" s="290"/>
      <c r="F52" s="290"/>
      <c r="G52" s="243"/>
      <c r="I52" s="242"/>
      <c r="J52" s="291"/>
      <c r="K52" s="291"/>
      <c r="L52" s="233"/>
      <c r="N52" s="232"/>
      <c r="O52" s="302"/>
      <c r="P52" s="293"/>
      <c r="Q52" s="230"/>
    </row>
    <row r="53" spans="2:17" ht="16" customHeight="1">
      <c r="B53" s="226" t="s">
        <v>367</v>
      </c>
      <c r="C53" s="300" t="s">
        <v>91</v>
      </c>
      <c r="D53" s="290" t="s">
        <v>116</v>
      </c>
      <c r="E53" s="290"/>
      <c r="F53" s="290"/>
      <c r="G53" s="243"/>
      <c r="I53" s="226" t="s">
        <v>367</v>
      </c>
      <c r="J53" s="293" t="s">
        <v>302</v>
      </c>
      <c r="K53" s="293"/>
      <c r="L53" s="230"/>
      <c r="N53" s="232"/>
      <c r="O53" s="296">
        <v>4</v>
      </c>
      <c r="P53" s="293" t="s">
        <v>129</v>
      </c>
      <c r="Q53" s="230"/>
    </row>
    <row r="54" spans="2:17" ht="16" customHeight="1">
      <c r="B54" s="226"/>
      <c r="C54" s="298" t="s">
        <v>291</v>
      </c>
      <c r="D54" s="301" t="s">
        <v>317</v>
      </c>
      <c r="E54" s="302"/>
      <c r="F54" s="302"/>
      <c r="G54" s="241"/>
      <c r="I54" s="232"/>
      <c r="J54" s="298" t="s">
        <v>291</v>
      </c>
      <c r="K54" s="305" t="s">
        <v>320</v>
      </c>
      <c r="L54" s="245"/>
      <c r="N54" s="226"/>
      <c r="O54" s="292"/>
      <c r="P54" s="293"/>
      <c r="Q54" s="230"/>
    </row>
    <row r="55" spans="2:17" ht="16" customHeight="1" thickBot="1">
      <c r="B55" s="246"/>
      <c r="C55" s="247"/>
      <c r="D55" s="247"/>
      <c r="E55" s="250"/>
      <c r="F55" s="250"/>
      <c r="G55" s="251"/>
      <c r="I55" s="246"/>
      <c r="J55" s="247"/>
      <c r="K55" s="248"/>
      <c r="L55" s="249"/>
      <c r="N55" s="226"/>
      <c r="O55" s="292"/>
      <c r="P55" s="292"/>
      <c r="Q55" s="227"/>
    </row>
    <row r="56" spans="2:17" ht="16" customHeight="1">
      <c r="N56" s="226" t="s">
        <v>114</v>
      </c>
      <c r="O56" s="293" t="s">
        <v>113</v>
      </c>
      <c r="P56" s="293"/>
      <c r="Q56" s="230"/>
    </row>
    <row r="57" spans="2:17" ht="16" customHeight="1">
      <c r="N57" s="232"/>
      <c r="O57" s="293"/>
      <c r="P57" s="293"/>
      <c r="Q57" s="230"/>
    </row>
    <row r="58" spans="2:17" ht="16" customHeight="1">
      <c r="N58" s="232"/>
      <c r="O58" s="291" t="s">
        <v>108</v>
      </c>
      <c r="P58" s="291"/>
      <c r="Q58" s="233"/>
    </row>
    <row r="59" spans="2:17" ht="16" customHeight="1">
      <c r="M59" s="244"/>
      <c r="N59" s="232"/>
      <c r="O59" s="291"/>
      <c r="P59" s="291"/>
      <c r="Q59" s="233"/>
    </row>
    <row r="60" spans="2:17" ht="16" customHeight="1">
      <c r="M60" s="244"/>
      <c r="N60" s="232"/>
      <c r="O60" s="293" t="s">
        <v>109</v>
      </c>
      <c r="P60" s="293"/>
      <c r="Q60" s="230"/>
    </row>
    <row r="61" spans="2:17" ht="16" customHeight="1">
      <c r="N61" s="232"/>
      <c r="O61" s="293"/>
      <c r="P61" s="293"/>
      <c r="Q61" s="230"/>
    </row>
    <row r="62" spans="2:17" ht="16" customHeight="1">
      <c r="N62" s="226"/>
      <c r="O62" s="296">
        <v>1</v>
      </c>
      <c r="P62" s="307" t="s">
        <v>117</v>
      </c>
      <c r="Q62" s="252"/>
    </row>
    <row r="63" spans="2:17" ht="16" customHeight="1">
      <c r="N63" s="226"/>
      <c r="O63" s="296">
        <v>2</v>
      </c>
      <c r="P63" s="293" t="s">
        <v>128</v>
      </c>
      <c r="Q63" s="230"/>
    </row>
    <row r="64" spans="2:17" ht="16" customHeight="1">
      <c r="N64" s="226"/>
      <c r="O64" s="292"/>
      <c r="P64" s="293"/>
      <c r="Q64" s="230"/>
    </row>
    <row r="65" spans="9:17" ht="16" customHeight="1">
      <c r="N65" s="226"/>
      <c r="O65" s="296">
        <v>3</v>
      </c>
      <c r="P65" s="293" t="s">
        <v>118</v>
      </c>
      <c r="Q65" s="230"/>
    </row>
    <row r="66" spans="9:17" ht="16" customHeight="1">
      <c r="N66" s="226"/>
      <c r="O66" s="292"/>
      <c r="P66" s="293"/>
      <c r="Q66" s="230"/>
    </row>
    <row r="67" spans="9:17" ht="16" customHeight="1">
      <c r="N67" s="226"/>
      <c r="O67" s="296">
        <v>4</v>
      </c>
      <c r="P67" s="293" t="s">
        <v>129</v>
      </c>
      <c r="Q67" s="230"/>
    </row>
    <row r="68" spans="9:17" ht="16" customHeight="1">
      <c r="N68" s="226"/>
      <c r="O68" s="292"/>
      <c r="P68" s="293"/>
      <c r="Q68" s="230"/>
    </row>
    <row r="69" spans="9:17" ht="16" customHeight="1">
      <c r="I69" s="220"/>
      <c r="J69" s="240"/>
      <c r="K69" s="240"/>
      <c r="L69" s="240"/>
      <c r="N69" s="226"/>
      <c r="O69" s="292"/>
      <c r="P69" s="292"/>
      <c r="Q69" s="227"/>
    </row>
    <row r="70" spans="9:17" ht="16" customHeight="1">
      <c r="I70" s="220"/>
      <c r="J70" s="240"/>
      <c r="K70" s="240"/>
      <c r="L70" s="240"/>
      <c r="N70" s="226" t="s">
        <v>115</v>
      </c>
      <c r="O70" s="293" t="s">
        <v>381</v>
      </c>
      <c r="P70" s="293"/>
      <c r="Q70" s="230"/>
    </row>
    <row r="71" spans="9:17" ht="16" customHeight="1">
      <c r="I71" s="220"/>
      <c r="J71" s="235"/>
      <c r="K71" s="235"/>
      <c r="L71" s="235"/>
      <c r="N71" s="232"/>
      <c r="O71" s="293"/>
      <c r="P71" s="293"/>
      <c r="Q71" s="230"/>
    </row>
    <row r="72" spans="9:17" ht="16" customHeight="1">
      <c r="I72" s="220"/>
      <c r="J72" s="235"/>
      <c r="K72" s="235"/>
      <c r="L72" s="235"/>
      <c r="N72" s="232"/>
      <c r="O72" s="293"/>
      <c r="P72" s="293"/>
      <c r="Q72" s="230"/>
    </row>
    <row r="73" spans="9:17" ht="16" customHeight="1">
      <c r="I73" s="220"/>
      <c r="J73" s="240"/>
      <c r="K73" s="240"/>
      <c r="L73" s="240"/>
      <c r="N73" s="232"/>
      <c r="O73" s="293"/>
      <c r="P73" s="293"/>
      <c r="Q73" s="230"/>
    </row>
    <row r="74" spans="9:17" ht="16" customHeight="1">
      <c r="I74" s="220"/>
      <c r="J74" s="240"/>
      <c r="K74" s="240"/>
      <c r="L74" s="240"/>
      <c r="N74" s="232"/>
      <c r="O74" s="293"/>
      <c r="P74" s="293"/>
      <c r="Q74" s="230"/>
    </row>
    <row r="75" spans="9:17" ht="16" customHeight="1">
      <c r="I75" s="220"/>
      <c r="J75" s="253"/>
      <c r="K75" s="254"/>
      <c r="L75" s="254"/>
      <c r="N75" s="232"/>
      <c r="O75" s="293"/>
      <c r="P75" s="293"/>
      <c r="Q75" s="230"/>
    </row>
    <row r="76" spans="9:17" ht="16" customHeight="1">
      <c r="I76" s="220"/>
      <c r="J76" s="238"/>
      <c r="K76" s="240"/>
      <c r="L76" s="240"/>
      <c r="N76" s="226"/>
      <c r="O76" s="302"/>
      <c r="P76" s="302"/>
      <c r="Q76" s="241"/>
    </row>
    <row r="77" spans="9:17" ht="16" customHeight="1">
      <c r="K77" s="240"/>
      <c r="L77" s="240"/>
      <c r="N77" s="232"/>
      <c r="O77" s="302"/>
      <c r="P77" s="302"/>
      <c r="Q77" s="241"/>
    </row>
    <row r="78" spans="9:17" ht="16" customHeight="1">
      <c r="I78" s="220"/>
      <c r="J78" s="238"/>
      <c r="K78" s="240"/>
      <c r="L78" s="255"/>
      <c r="N78" s="226" t="s">
        <v>97</v>
      </c>
      <c r="O78" s="293" t="s">
        <v>362</v>
      </c>
      <c r="P78" s="293"/>
      <c r="Q78" s="230"/>
    </row>
    <row r="79" spans="9:17" ht="16" customHeight="1">
      <c r="I79" s="220"/>
      <c r="K79" s="240"/>
      <c r="L79" s="240"/>
      <c r="N79" s="226" t="str">
        <f>"8-14, 15+"</f>
        <v>8-14, 15+</v>
      </c>
      <c r="O79" s="293"/>
      <c r="P79" s="293"/>
      <c r="Q79" s="230"/>
    </row>
    <row r="80" spans="9:17" ht="16" customHeight="1">
      <c r="J80" s="238"/>
      <c r="K80" s="240"/>
      <c r="L80" s="240"/>
      <c r="N80" s="242" t="s">
        <v>335</v>
      </c>
      <c r="O80" s="293"/>
      <c r="P80" s="293"/>
      <c r="Q80" s="230"/>
    </row>
    <row r="81" spans="9:18" ht="16" customHeight="1">
      <c r="K81" s="240"/>
      <c r="L81" s="240"/>
      <c r="N81" s="242"/>
      <c r="O81" s="293"/>
      <c r="P81" s="293"/>
      <c r="Q81" s="230"/>
    </row>
    <row r="82" spans="9:18" ht="16" customHeight="1">
      <c r="N82" s="226"/>
      <c r="O82" s="293"/>
      <c r="P82" s="293"/>
      <c r="Q82" s="230"/>
    </row>
    <row r="83" spans="9:18" ht="16" customHeight="1">
      <c r="N83" s="232"/>
      <c r="O83" s="293"/>
      <c r="P83" s="293"/>
      <c r="Q83" s="230"/>
    </row>
    <row r="84" spans="9:18" ht="16" customHeight="1">
      <c r="N84" s="232"/>
      <c r="O84" s="293"/>
      <c r="P84" s="293"/>
      <c r="Q84" s="230"/>
    </row>
    <row r="85" spans="9:18" ht="16" customHeight="1" thickBot="1">
      <c r="I85" s="220"/>
      <c r="J85" s="240"/>
      <c r="K85" s="240"/>
      <c r="L85" s="240"/>
      <c r="N85" s="256"/>
      <c r="O85" s="257"/>
      <c r="P85" s="258"/>
      <c r="Q85" s="259"/>
    </row>
    <row r="86" spans="9:18" ht="16" customHeight="1" thickBot="1">
      <c r="I86" s="220"/>
      <c r="J86" s="240"/>
      <c r="K86" s="240"/>
      <c r="L86" s="240"/>
      <c r="O86" s="240"/>
      <c r="P86" s="240"/>
      <c r="Q86" s="302"/>
      <c r="R86" s="292"/>
    </row>
    <row r="87" spans="9:18" ht="16" customHeight="1">
      <c r="J87" s="235"/>
      <c r="K87" s="235"/>
      <c r="L87" s="235"/>
      <c r="N87" s="260"/>
      <c r="O87" s="261"/>
      <c r="P87" s="262"/>
      <c r="Q87" s="263"/>
    </row>
    <row r="88" spans="9:18" ht="16" customHeight="1">
      <c r="J88" s="235"/>
      <c r="K88" s="235"/>
      <c r="L88" s="235"/>
      <c r="N88" s="237" t="s">
        <v>81</v>
      </c>
      <c r="O88" s="165" t="s">
        <v>382</v>
      </c>
      <c r="P88" s="165"/>
      <c r="Q88" s="166"/>
    </row>
    <row r="89" spans="9:18" ht="16" customHeight="1">
      <c r="J89" s="240"/>
      <c r="K89" s="240"/>
      <c r="L89" s="240"/>
      <c r="N89" s="226"/>
      <c r="O89" s="165"/>
      <c r="P89" s="165"/>
      <c r="Q89" s="166"/>
    </row>
    <row r="90" spans="9:18" ht="31" customHeight="1">
      <c r="J90" s="240"/>
      <c r="K90" s="240"/>
      <c r="L90" s="240"/>
      <c r="N90" s="232"/>
      <c r="O90" s="165"/>
      <c r="P90" s="165"/>
      <c r="Q90" s="166"/>
    </row>
    <row r="91" spans="9:18" ht="16" customHeight="1">
      <c r="I91" s="220"/>
      <c r="K91" s="240"/>
      <c r="L91" s="240"/>
      <c r="N91" s="232"/>
      <c r="O91" s="165"/>
      <c r="P91" s="165"/>
      <c r="Q91" s="166"/>
    </row>
    <row r="92" spans="9:18">
      <c r="N92" s="232"/>
      <c r="O92" s="165"/>
      <c r="P92" s="165"/>
      <c r="Q92" s="166"/>
    </row>
    <row r="93" spans="9:18" ht="16" customHeight="1">
      <c r="I93" s="220"/>
      <c r="N93" s="232"/>
      <c r="O93" s="165"/>
      <c r="P93" s="165"/>
      <c r="Q93" s="166"/>
    </row>
    <row r="94" spans="9:18" ht="16" customHeight="1" thickBot="1">
      <c r="J94" s="264"/>
      <c r="K94" s="240"/>
      <c r="L94" s="240"/>
      <c r="N94" s="246"/>
      <c r="O94" s="248"/>
      <c r="P94" s="248"/>
      <c r="Q94" s="249"/>
    </row>
    <row r="95" spans="9:18">
      <c r="I95" s="220"/>
      <c r="K95" s="240"/>
      <c r="L95" s="240"/>
    </row>
    <row r="96" spans="9:18" ht="16" customHeight="1"/>
    <row r="100" spans="15:17" ht="16" customHeight="1"/>
    <row r="101" spans="15:17" ht="15" customHeight="1"/>
    <row r="102" spans="15:17" ht="16" customHeight="1"/>
    <row r="105" spans="15:17" ht="15" customHeight="1"/>
    <row r="106" spans="15:17" ht="16" customHeight="1"/>
    <row r="109" spans="15:17">
      <c r="O109" s="240"/>
      <c r="P109" s="240"/>
      <c r="Q109" s="240"/>
    </row>
    <row r="110" spans="15:17">
      <c r="O110" s="240"/>
      <c r="P110" s="240"/>
      <c r="Q110" s="240"/>
    </row>
    <row r="111" spans="15:17" ht="16" customHeight="1">
      <c r="P111" s="240"/>
      <c r="Q111" s="240"/>
    </row>
    <row r="112" spans="15:17">
      <c r="O112" s="240"/>
      <c r="P112" s="240"/>
      <c r="Q112" s="240"/>
    </row>
    <row r="113" spans="15:17">
      <c r="O113" s="240"/>
      <c r="P113" s="240"/>
      <c r="Q113" s="240"/>
    </row>
    <row r="114" spans="15:17">
      <c r="O114" s="240"/>
      <c r="P114" s="240"/>
      <c r="Q114" s="240"/>
    </row>
  </sheetData>
  <sheetProtection algorithmName="SHA-512" hashValue="On+4NsaiKmlTrskGL1/6WDogNmAqMa4bdworxsyRKx2Keejn4HzrZK2p8ajjbz8ZpY7VYWFydaINT/AYBSuJ+g==" saltValue="B6Ms2Ky4gZNheFzIX3GwXw==" spinCount="100000" sheet="1" objects="1" scenarios="1"/>
  <mergeCells count="67">
    <mergeCell ref="O88:Q93"/>
    <mergeCell ref="B34:B35"/>
    <mergeCell ref="O70:Q75"/>
    <mergeCell ref="O78:Q84"/>
    <mergeCell ref="C11:G11"/>
    <mergeCell ref="J11:L11"/>
    <mergeCell ref="O11:Q11"/>
    <mergeCell ref="C14:G20"/>
    <mergeCell ref="J14:L20"/>
    <mergeCell ref="O58:Q59"/>
    <mergeCell ref="O42:Q43"/>
    <mergeCell ref="O60:Q61"/>
    <mergeCell ref="P65:Q66"/>
    <mergeCell ref="P67:Q68"/>
    <mergeCell ref="P63:Q64"/>
    <mergeCell ref="O56:Q57"/>
    <mergeCell ref="P53:Q54"/>
    <mergeCell ref="P51:Q52"/>
    <mergeCell ref="O13:Q13"/>
    <mergeCell ref="O12:Q12"/>
    <mergeCell ref="O9:Q9"/>
    <mergeCell ref="O14:Q14"/>
    <mergeCell ref="B2:Q2"/>
    <mergeCell ref="B4:Q4"/>
    <mergeCell ref="B8:G8"/>
    <mergeCell ref="N8:Q8"/>
    <mergeCell ref="I8:L8"/>
    <mergeCell ref="B51:B52"/>
    <mergeCell ref="O35:Q36"/>
    <mergeCell ref="P37:Q37"/>
    <mergeCell ref="P38:Q38"/>
    <mergeCell ref="P39:Q40"/>
    <mergeCell ref="K44:L44"/>
    <mergeCell ref="K40:L40"/>
    <mergeCell ref="J46:L47"/>
    <mergeCell ref="J51:L52"/>
    <mergeCell ref="K48:L48"/>
    <mergeCell ref="J53:L53"/>
    <mergeCell ref="O44:Q45"/>
    <mergeCell ref="O46:Q47"/>
    <mergeCell ref="P49:Q50"/>
    <mergeCell ref="P48:Q48"/>
    <mergeCell ref="N80:N81"/>
    <mergeCell ref="C13:G13"/>
    <mergeCell ref="C34:D34"/>
    <mergeCell ref="F34:G34"/>
    <mergeCell ref="K32:L32"/>
    <mergeCell ref="J34:L35"/>
    <mergeCell ref="K36:L36"/>
    <mergeCell ref="J38:L39"/>
    <mergeCell ref="J42:L43"/>
    <mergeCell ref="K54:L54"/>
    <mergeCell ref="I51:I52"/>
    <mergeCell ref="C9:F9"/>
    <mergeCell ref="C6:Q6"/>
    <mergeCell ref="O18:Q18"/>
    <mergeCell ref="O15:Q17"/>
    <mergeCell ref="O31:Q32"/>
    <mergeCell ref="O33:Q34"/>
    <mergeCell ref="O20:Q21"/>
    <mergeCell ref="O22:Q23"/>
    <mergeCell ref="O24:Q25"/>
    <mergeCell ref="J9:L9"/>
    <mergeCell ref="J12:L12"/>
    <mergeCell ref="P28:Q29"/>
    <mergeCell ref="P26:Q27"/>
    <mergeCell ref="J13:L13"/>
  </mergeCells>
  <pageMargins left="0.75" right="0.75" top="1" bottom="1" header="0.5" footer="0.5"/>
  <pageSetup paperSize="8" scale="51" orientation="portrait" horizontalDpi="4294967292" verticalDpi="4294967292" copies="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C0720-46B8-7249-9F8E-64AF32C57D28}">
  <sheetPr>
    <pageSetUpPr fitToPage="1"/>
  </sheetPr>
  <dimension ref="B2:R114"/>
  <sheetViews>
    <sheetView topLeftCell="A18" zoomScaleNormal="100" workbookViewId="0">
      <selection activeCell="G22" sqref="G22"/>
    </sheetView>
  </sheetViews>
  <sheetFormatPr baseColWidth="10" defaultColWidth="11" defaultRowHeight="16"/>
  <cols>
    <col min="1" max="1" width="11" style="212"/>
    <col min="2" max="2" width="13.6640625" style="212" customWidth="1"/>
    <col min="3" max="3" width="3.6640625" style="212" customWidth="1"/>
    <col min="4" max="4" width="23.33203125" style="212" customWidth="1"/>
    <col min="5" max="5" width="4" style="212" customWidth="1"/>
    <col min="6" max="6" width="3.1640625" style="212" customWidth="1"/>
    <col min="7" max="7" width="23.83203125" style="212" customWidth="1"/>
    <col min="8" max="8" width="11" style="212"/>
    <col min="9" max="9" width="14.5" style="212" customWidth="1"/>
    <col min="10" max="10" width="3.6640625" style="212" customWidth="1"/>
    <col min="11" max="11" width="2.33203125" style="212" customWidth="1"/>
    <col min="12" max="12" width="50.6640625" style="212" customWidth="1"/>
    <col min="13" max="13" width="11" style="212"/>
    <col min="14" max="14" width="14.5" style="212" customWidth="1"/>
    <col min="15" max="15" width="3.6640625" style="212" customWidth="1"/>
    <col min="16" max="16" width="2.33203125" style="212" customWidth="1"/>
    <col min="17" max="17" width="40.5" style="212" customWidth="1"/>
    <col min="18" max="16384" width="11" style="212"/>
  </cols>
  <sheetData>
    <row r="2" spans="2:17">
      <c r="B2" s="211" t="s">
        <v>136</v>
      </c>
      <c r="C2" s="211"/>
      <c r="D2" s="211"/>
      <c r="E2" s="211"/>
      <c r="F2" s="211"/>
      <c r="G2" s="211"/>
      <c r="H2" s="211"/>
      <c r="I2" s="211"/>
      <c r="J2" s="211"/>
      <c r="K2" s="211"/>
      <c r="L2" s="211"/>
      <c r="M2" s="211"/>
      <c r="N2" s="211"/>
      <c r="O2" s="211"/>
      <c r="P2" s="211"/>
      <c r="Q2" s="211"/>
    </row>
    <row r="3" spans="2:17" ht="17" thickBot="1"/>
    <row r="4" spans="2:17" ht="17" thickBot="1">
      <c r="B4" s="213" t="s">
        <v>51</v>
      </c>
      <c r="C4" s="214"/>
      <c r="D4" s="214"/>
      <c r="E4" s="214"/>
      <c r="F4" s="214"/>
      <c r="G4" s="214"/>
      <c r="H4" s="214"/>
      <c r="I4" s="214"/>
      <c r="J4" s="214"/>
      <c r="K4" s="214"/>
      <c r="L4" s="214"/>
      <c r="M4" s="214"/>
      <c r="N4" s="214"/>
      <c r="O4" s="214"/>
      <c r="P4" s="214"/>
      <c r="Q4" s="215"/>
    </row>
    <row r="6" spans="2:17" ht="17" thickBot="1">
      <c r="B6" s="220"/>
      <c r="C6" s="221"/>
      <c r="D6" s="222"/>
      <c r="E6" s="222"/>
      <c r="F6" s="222"/>
      <c r="G6" s="222"/>
      <c r="H6" s="222"/>
      <c r="I6" s="222"/>
      <c r="J6" s="222"/>
      <c r="K6" s="222"/>
      <c r="L6" s="222"/>
      <c r="M6" s="222"/>
      <c r="N6" s="222"/>
      <c r="O6" s="222"/>
      <c r="P6" s="222"/>
      <c r="Q6" s="222"/>
    </row>
    <row r="7" spans="2:17" ht="16" customHeight="1">
      <c r="B7" s="223" t="s">
        <v>48</v>
      </c>
      <c r="C7" s="224"/>
      <c r="D7" s="224"/>
      <c r="E7" s="224"/>
      <c r="F7" s="224"/>
      <c r="G7" s="225"/>
      <c r="I7" s="223" t="s">
        <v>370</v>
      </c>
      <c r="J7" s="224"/>
      <c r="K7" s="224"/>
      <c r="L7" s="225"/>
      <c r="N7" s="223" t="s">
        <v>49</v>
      </c>
      <c r="O7" s="224"/>
      <c r="P7" s="224"/>
      <c r="Q7" s="225"/>
    </row>
    <row r="8" spans="2:17" ht="16" customHeight="1">
      <c r="B8" s="226" t="s">
        <v>69</v>
      </c>
      <c r="C8" s="289" t="s">
        <v>70</v>
      </c>
      <c r="D8" s="289"/>
      <c r="E8" s="289"/>
      <c r="F8" s="289"/>
      <c r="G8" s="227"/>
      <c r="I8" s="226" t="s">
        <v>69</v>
      </c>
      <c r="J8" s="289" t="s">
        <v>70</v>
      </c>
      <c r="K8" s="289"/>
      <c r="L8" s="228"/>
      <c r="N8" s="226" t="s">
        <v>69</v>
      </c>
      <c r="O8" s="289" t="s">
        <v>70</v>
      </c>
      <c r="P8" s="289"/>
      <c r="Q8" s="228"/>
    </row>
    <row r="9" spans="2:17" ht="16" customHeight="1">
      <c r="B9" s="226"/>
      <c r="C9" s="290"/>
      <c r="D9" s="290"/>
      <c r="E9" s="290"/>
      <c r="F9" s="290"/>
      <c r="G9" s="227"/>
      <c r="I9" s="226"/>
      <c r="J9" s="290"/>
      <c r="K9" s="290"/>
      <c r="L9" s="243"/>
      <c r="N9" s="226"/>
      <c r="O9" s="290"/>
      <c r="P9" s="290"/>
      <c r="Q9" s="243"/>
    </row>
    <row r="10" spans="2:17" ht="16" customHeight="1">
      <c r="B10" s="226" t="s">
        <v>376</v>
      </c>
      <c r="C10" s="291" t="s">
        <v>377</v>
      </c>
      <c r="D10" s="291"/>
      <c r="E10" s="291"/>
      <c r="F10" s="291"/>
      <c r="G10" s="233"/>
      <c r="I10" s="226" t="s">
        <v>376</v>
      </c>
      <c r="J10" s="303" t="s">
        <v>377</v>
      </c>
      <c r="K10" s="303"/>
      <c r="L10" s="234"/>
      <c r="N10" s="226" t="s">
        <v>376</v>
      </c>
      <c r="O10" s="303" t="s">
        <v>377</v>
      </c>
      <c r="P10" s="303"/>
      <c r="Q10" s="234"/>
    </row>
    <row r="11" spans="2:17" ht="16" customHeight="1">
      <c r="B11" s="226"/>
      <c r="C11" s="292"/>
      <c r="D11" s="292"/>
      <c r="E11" s="292"/>
      <c r="F11" s="292"/>
      <c r="G11" s="227"/>
      <c r="I11" s="226"/>
      <c r="J11" s="289"/>
      <c r="K11" s="289"/>
      <c r="L11" s="228"/>
      <c r="N11" s="226"/>
      <c r="O11" s="289"/>
      <c r="P11" s="289"/>
      <c r="Q11" s="228"/>
    </row>
    <row r="12" spans="2:17" ht="16" customHeight="1">
      <c r="B12" s="226" t="s">
        <v>73</v>
      </c>
      <c r="C12" s="289" t="s">
        <v>292</v>
      </c>
      <c r="D12" s="289"/>
      <c r="E12" s="289"/>
      <c r="F12" s="289"/>
      <c r="G12" s="228"/>
      <c r="I12" s="226" t="s">
        <v>73</v>
      </c>
      <c r="J12" s="289" t="s">
        <v>292</v>
      </c>
      <c r="K12" s="289"/>
      <c r="L12" s="228"/>
      <c r="N12" s="226" t="s">
        <v>71</v>
      </c>
      <c r="O12" s="304" t="s">
        <v>134</v>
      </c>
      <c r="P12" s="304"/>
      <c r="Q12" s="229"/>
    </row>
    <row r="13" spans="2:17" ht="16" customHeight="1">
      <c r="B13" s="226"/>
      <c r="C13" s="302"/>
      <c r="D13" s="302"/>
      <c r="E13" s="302"/>
      <c r="F13" s="302"/>
      <c r="G13" s="241"/>
      <c r="I13" s="231"/>
      <c r="J13" s="302"/>
      <c r="K13" s="302"/>
      <c r="L13" s="241"/>
      <c r="N13" s="226" t="s">
        <v>73</v>
      </c>
      <c r="O13" s="289" t="s">
        <v>135</v>
      </c>
      <c r="P13" s="289"/>
      <c r="Q13" s="228"/>
    </row>
    <row r="14" spans="2:17">
      <c r="B14" s="231"/>
      <c r="C14" s="295" t="s">
        <v>385</v>
      </c>
      <c r="D14" s="295"/>
      <c r="E14" s="295"/>
      <c r="F14" s="295"/>
      <c r="G14" s="287"/>
      <c r="I14" s="231"/>
      <c r="J14" s="308" t="s">
        <v>384</v>
      </c>
      <c r="K14" s="308"/>
      <c r="L14" s="309"/>
      <c r="N14" s="231"/>
      <c r="O14" s="302"/>
      <c r="P14" s="302"/>
      <c r="Q14" s="241"/>
    </row>
    <row r="15" spans="2:17">
      <c r="B15" s="231"/>
      <c r="C15" s="295"/>
      <c r="D15" s="295"/>
      <c r="E15" s="295"/>
      <c r="F15" s="295"/>
      <c r="G15" s="287"/>
      <c r="I15" s="231"/>
      <c r="J15" s="295" t="s">
        <v>305</v>
      </c>
      <c r="K15" s="295"/>
      <c r="L15" s="287"/>
      <c r="N15" s="237" t="s">
        <v>81</v>
      </c>
      <c r="O15" s="310" t="s">
        <v>383</v>
      </c>
      <c r="P15" s="310"/>
      <c r="Q15" s="166"/>
    </row>
    <row r="16" spans="2:17">
      <c r="B16" s="232"/>
      <c r="C16" s="295"/>
      <c r="D16" s="295"/>
      <c r="E16" s="295"/>
      <c r="F16" s="295"/>
      <c r="G16" s="287"/>
      <c r="I16" s="231"/>
      <c r="J16" s="295"/>
      <c r="K16" s="295"/>
      <c r="L16" s="287"/>
      <c r="N16" s="226"/>
      <c r="O16" s="310"/>
      <c r="P16" s="310"/>
      <c r="Q16" s="166"/>
    </row>
    <row r="17" spans="2:17">
      <c r="B17" s="231"/>
      <c r="C17" s="295"/>
      <c r="D17" s="295"/>
      <c r="E17" s="295"/>
      <c r="F17" s="295"/>
      <c r="G17" s="287"/>
      <c r="I17" s="231"/>
      <c r="J17" s="302"/>
      <c r="K17" s="302"/>
      <c r="L17" s="241"/>
      <c r="N17" s="232"/>
      <c r="O17" s="310"/>
      <c r="P17" s="310"/>
      <c r="Q17" s="166"/>
    </row>
    <row r="18" spans="2:17">
      <c r="B18" s="231"/>
      <c r="C18" s="291" t="s">
        <v>305</v>
      </c>
      <c r="D18" s="291"/>
      <c r="E18" s="291"/>
      <c r="F18" s="291"/>
      <c r="G18" s="233"/>
      <c r="I18" s="226" t="str">
        <f>"8-10"</f>
        <v>8-10</v>
      </c>
      <c r="J18" s="296">
        <v>1</v>
      </c>
      <c r="K18" s="292" t="s">
        <v>106</v>
      </c>
      <c r="L18" s="227"/>
      <c r="N18" s="232"/>
      <c r="O18" s="310"/>
      <c r="P18" s="310"/>
      <c r="Q18" s="166"/>
    </row>
    <row r="19" spans="2:17">
      <c r="B19" s="231"/>
      <c r="C19" s="291"/>
      <c r="D19" s="291"/>
      <c r="E19" s="291"/>
      <c r="F19" s="291"/>
      <c r="G19" s="233"/>
      <c r="I19" s="226"/>
      <c r="J19" s="296">
        <v>2</v>
      </c>
      <c r="K19" s="292" t="s">
        <v>75</v>
      </c>
      <c r="L19" s="227"/>
      <c r="N19" s="232"/>
      <c r="O19" s="310"/>
      <c r="P19" s="310"/>
      <c r="Q19" s="166"/>
    </row>
    <row r="20" spans="2:17">
      <c r="B20" s="231"/>
      <c r="C20" s="294"/>
      <c r="D20" s="294"/>
      <c r="E20" s="294"/>
      <c r="F20" s="294"/>
      <c r="G20" s="288"/>
      <c r="I20" s="226"/>
      <c r="J20" s="296">
        <v>3</v>
      </c>
      <c r="K20" s="292" t="s">
        <v>82</v>
      </c>
      <c r="L20" s="227"/>
      <c r="N20" s="232"/>
      <c r="O20" s="310"/>
      <c r="P20" s="310"/>
      <c r="Q20" s="166"/>
    </row>
    <row r="21" spans="2:17" ht="16" customHeight="1">
      <c r="B21" s="226" t="str">
        <f>"8-10"</f>
        <v>8-10</v>
      </c>
      <c r="C21" s="296">
        <v>1</v>
      </c>
      <c r="D21" s="292" t="s">
        <v>80</v>
      </c>
      <c r="E21" s="297"/>
      <c r="F21" s="297"/>
      <c r="G21" s="236"/>
      <c r="I21" s="226"/>
      <c r="J21" s="296">
        <v>4</v>
      </c>
      <c r="K21" s="227" t="s">
        <v>76</v>
      </c>
      <c r="L21" s="227"/>
      <c r="N21" s="232"/>
      <c r="O21" s="310"/>
      <c r="P21" s="310"/>
      <c r="Q21" s="166"/>
    </row>
    <row r="22" spans="2:17" ht="17" thickBot="1">
      <c r="B22" s="226"/>
      <c r="C22" s="296">
        <v>2</v>
      </c>
      <c r="D22" s="292" t="s">
        <v>75</v>
      </c>
      <c r="E22" s="292"/>
      <c r="F22" s="292"/>
      <c r="G22" s="227"/>
      <c r="I22" s="226"/>
      <c r="J22" s="296">
        <v>5</v>
      </c>
      <c r="K22" s="227" t="s">
        <v>130</v>
      </c>
      <c r="L22" s="227"/>
      <c r="N22" s="246"/>
      <c r="O22" s="248"/>
      <c r="P22" s="248"/>
      <c r="Q22" s="249"/>
    </row>
    <row r="23" spans="2:17" ht="16" customHeight="1">
      <c r="B23" s="226"/>
      <c r="C23" s="296">
        <v>3</v>
      </c>
      <c r="D23" s="292" t="s">
        <v>82</v>
      </c>
      <c r="E23" s="292"/>
      <c r="F23" s="292"/>
      <c r="G23" s="227"/>
      <c r="I23" s="226"/>
      <c r="J23" s="296">
        <v>6</v>
      </c>
      <c r="K23" s="292" t="s">
        <v>79</v>
      </c>
      <c r="L23" s="227"/>
      <c r="N23" s="292"/>
      <c r="O23" s="302"/>
      <c r="P23" s="302"/>
      <c r="Q23" s="302"/>
    </row>
    <row r="24" spans="2:17" ht="16" customHeight="1">
      <c r="B24" s="232"/>
      <c r="C24" s="296">
        <v>4</v>
      </c>
      <c r="D24" s="292" t="s">
        <v>76</v>
      </c>
      <c r="E24" s="292"/>
      <c r="F24" s="292"/>
      <c r="G24" s="227"/>
      <c r="I24" s="226"/>
      <c r="J24" s="296">
        <v>7</v>
      </c>
      <c r="K24" s="292" t="s">
        <v>90</v>
      </c>
      <c r="L24" s="227"/>
      <c r="N24" s="292"/>
      <c r="O24" s="302"/>
      <c r="P24" s="302"/>
      <c r="Q24" s="302"/>
    </row>
    <row r="25" spans="2:17" ht="16" customHeight="1">
      <c r="B25" s="232"/>
      <c r="C25" s="296">
        <v>5</v>
      </c>
      <c r="D25" s="292" t="s">
        <v>130</v>
      </c>
      <c r="E25" s="292"/>
      <c r="F25" s="292"/>
      <c r="G25" s="227"/>
      <c r="I25" s="226"/>
      <c r="J25" s="296">
        <v>8</v>
      </c>
      <c r="K25" s="292" t="s">
        <v>130</v>
      </c>
      <c r="L25" s="227"/>
      <c r="N25" s="292"/>
      <c r="O25" s="302"/>
      <c r="P25" s="302"/>
      <c r="Q25" s="302"/>
    </row>
    <row r="26" spans="2:17" ht="16" customHeight="1">
      <c r="B26" s="226"/>
      <c r="C26" s="296">
        <v>6</v>
      </c>
      <c r="D26" s="292" t="s">
        <v>77</v>
      </c>
      <c r="E26" s="292"/>
      <c r="F26" s="292"/>
      <c r="G26" s="227"/>
      <c r="I26" s="226"/>
      <c r="J26" s="296">
        <v>9</v>
      </c>
      <c r="K26" s="292" t="s">
        <v>77</v>
      </c>
      <c r="L26" s="227"/>
      <c r="N26" s="292"/>
      <c r="O26" s="302"/>
      <c r="P26" s="302"/>
      <c r="Q26" s="302"/>
    </row>
    <row r="27" spans="2:17" ht="16" customHeight="1">
      <c r="B27" s="226"/>
      <c r="C27" s="296">
        <v>7</v>
      </c>
      <c r="D27" s="292" t="s">
        <v>78</v>
      </c>
      <c r="E27" s="292"/>
      <c r="F27" s="292"/>
      <c r="G27" s="227"/>
      <c r="I27" s="226"/>
      <c r="J27" s="296">
        <v>10</v>
      </c>
      <c r="K27" s="292" t="s">
        <v>131</v>
      </c>
      <c r="L27" s="227"/>
      <c r="N27" s="292"/>
      <c r="O27" s="302"/>
      <c r="P27" s="302"/>
      <c r="Q27" s="302"/>
    </row>
    <row r="28" spans="2:17" ht="16" customHeight="1">
      <c r="B28" s="226"/>
      <c r="C28" s="296">
        <v>8</v>
      </c>
      <c r="D28" s="292" t="s">
        <v>76</v>
      </c>
      <c r="E28" s="292"/>
      <c r="F28" s="292"/>
      <c r="G28" s="227"/>
      <c r="I28" s="226"/>
      <c r="J28" s="298"/>
      <c r="K28" s="311"/>
      <c r="L28" s="312"/>
      <c r="N28" s="292"/>
      <c r="O28" s="302"/>
      <c r="P28" s="302"/>
      <c r="Q28" s="302"/>
    </row>
    <row r="29" spans="2:17" ht="16" customHeight="1">
      <c r="B29" s="226"/>
      <c r="C29" s="296">
        <v>9</v>
      </c>
      <c r="D29" s="292" t="s">
        <v>79</v>
      </c>
      <c r="E29" s="292"/>
      <c r="F29" s="292"/>
      <c r="G29" s="227"/>
      <c r="I29" s="237" t="str">
        <f>"11-12"</f>
        <v>11-12</v>
      </c>
      <c r="J29" s="293" t="s">
        <v>132</v>
      </c>
      <c r="K29" s="293"/>
      <c r="L29" s="230"/>
      <c r="N29" s="292"/>
      <c r="O29" s="302"/>
      <c r="P29" s="302"/>
      <c r="Q29" s="302"/>
    </row>
    <row r="30" spans="2:17" ht="16" customHeight="1">
      <c r="B30" s="226"/>
      <c r="C30" s="296">
        <v>10</v>
      </c>
      <c r="D30" s="292" t="s">
        <v>74</v>
      </c>
      <c r="E30" s="292"/>
      <c r="F30" s="292"/>
      <c r="G30" s="227"/>
      <c r="I30" s="232"/>
      <c r="J30" s="293"/>
      <c r="K30" s="293"/>
      <c r="L30" s="230"/>
      <c r="N30" s="292"/>
      <c r="O30" s="302"/>
      <c r="P30" s="302"/>
      <c r="Q30" s="302"/>
    </row>
    <row r="31" spans="2:17" ht="16" customHeight="1">
      <c r="B31" s="226"/>
      <c r="C31" s="298" t="s">
        <v>291</v>
      </c>
      <c r="D31" s="290">
        <v>2.5</v>
      </c>
      <c r="E31" s="292"/>
      <c r="F31" s="292"/>
      <c r="G31" s="227"/>
      <c r="I31" s="232"/>
      <c r="J31" s="292"/>
      <c r="K31" s="292"/>
      <c r="L31" s="227"/>
      <c r="N31" s="292"/>
      <c r="O31" s="302"/>
      <c r="P31" s="302"/>
      <c r="Q31" s="302"/>
    </row>
    <row r="32" spans="2:17" ht="16" customHeight="1">
      <c r="B32" s="232"/>
      <c r="C32" s="292"/>
      <c r="D32" s="292"/>
      <c r="E32" s="292"/>
      <c r="F32" s="292"/>
      <c r="G32" s="227"/>
      <c r="I32" s="226" t="s">
        <v>112</v>
      </c>
      <c r="J32" s="293" t="s">
        <v>133</v>
      </c>
      <c r="K32" s="293"/>
      <c r="L32" s="230"/>
      <c r="N32" s="292"/>
      <c r="O32" s="302"/>
      <c r="P32" s="302"/>
      <c r="Q32" s="302"/>
    </row>
    <row r="33" spans="2:17" ht="16" customHeight="1">
      <c r="B33" s="242" t="s">
        <v>290</v>
      </c>
      <c r="C33" s="299" t="s">
        <v>86</v>
      </c>
      <c r="D33" s="299"/>
      <c r="E33" s="292"/>
      <c r="F33" s="299" t="s">
        <v>87</v>
      </c>
      <c r="G33" s="239"/>
      <c r="I33" s="232"/>
      <c r="J33" s="293"/>
      <c r="K33" s="293"/>
      <c r="L33" s="230"/>
      <c r="N33" s="292"/>
      <c r="O33" s="302"/>
      <c r="P33" s="302"/>
      <c r="Q33" s="302"/>
    </row>
    <row r="34" spans="2:17" ht="16" customHeight="1">
      <c r="B34" s="242"/>
      <c r="C34" s="296">
        <v>1</v>
      </c>
      <c r="D34" s="292" t="s">
        <v>80</v>
      </c>
      <c r="E34" s="292"/>
      <c r="F34" s="296">
        <v>1</v>
      </c>
      <c r="G34" s="227" t="s">
        <v>89</v>
      </c>
      <c r="I34" s="232"/>
      <c r="J34" s="292"/>
      <c r="K34" s="292"/>
      <c r="L34" s="227"/>
      <c r="N34" s="292"/>
      <c r="O34" s="302"/>
      <c r="P34" s="302"/>
      <c r="Q34" s="302"/>
    </row>
    <row r="35" spans="2:17" ht="16" customHeight="1">
      <c r="B35" s="232"/>
      <c r="C35" s="296">
        <v>2</v>
      </c>
      <c r="D35" s="292" t="s">
        <v>75</v>
      </c>
      <c r="E35" s="292"/>
      <c r="F35" s="296">
        <v>2</v>
      </c>
      <c r="G35" s="227" t="s">
        <v>75</v>
      </c>
      <c r="I35" s="226" t="s">
        <v>114</v>
      </c>
      <c r="J35" s="293" t="s">
        <v>133</v>
      </c>
      <c r="K35" s="293"/>
      <c r="L35" s="230"/>
      <c r="N35" s="292"/>
      <c r="O35" s="302"/>
      <c r="P35" s="302"/>
      <c r="Q35" s="302"/>
    </row>
    <row r="36" spans="2:17" ht="16" customHeight="1">
      <c r="B36" s="232"/>
      <c r="C36" s="296">
        <v>3</v>
      </c>
      <c r="D36" s="292" t="s">
        <v>82</v>
      </c>
      <c r="E36" s="292"/>
      <c r="F36" s="296">
        <v>3</v>
      </c>
      <c r="G36" s="227" t="s">
        <v>82</v>
      </c>
      <c r="I36" s="232"/>
      <c r="J36" s="293"/>
      <c r="K36" s="293"/>
      <c r="L36" s="230"/>
      <c r="N36" s="292"/>
      <c r="O36" s="302"/>
      <c r="P36" s="302"/>
      <c r="Q36" s="302"/>
    </row>
    <row r="37" spans="2:17" ht="16" customHeight="1">
      <c r="B37" s="226"/>
      <c r="C37" s="296">
        <v>4</v>
      </c>
      <c r="D37" s="292" t="s">
        <v>76</v>
      </c>
      <c r="E37" s="292"/>
      <c r="F37" s="296">
        <v>4</v>
      </c>
      <c r="G37" s="227" t="s">
        <v>76</v>
      </c>
      <c r="I37" s="232"/>
      <c r="J37" s="292"/>
      <c r="K37" s="292"/>
      <c r="L37" s="227"/>
      <c r="N37" s="292"/>
      <c r="O37" s="302"/>
      <c r="P37" s="302"/>
      <c r="Q37" s="302"/>
    </row>
    <row r="38" spans="2:17" ht="16" customHeight="1">
      <c r="B38" s="226"/>
      <c r="C38" s="296">
        <v>5</v>
      </c>
      <c r="D38" s="292" t="s">
        <v>130</v>
      </c>
      <c r="E38" s="292"/>
      <c r="F38" s="296">
        <v>5</v>
      </c>
      <c r="G38" s="227" t="s">
        <v>130</v>
      </c>
      <c r="I38" s="226" t="s">
        <v>115</v>
      </c>
      <c r="J38" s="293" t="s">
        <v>133</v>
      </c>
      <c r="K38" s="293"/>
      <c r="L38" s="230"/>
      <c r="N38" s="292"/>
      <c r="O38" s="302"/>
      <c r="P38" s="302"/>
      <c r="Q38" s="302"/>
    </row>
    <row r="39" spans="2:17" ht="16" customHeight="1">
      <c r="B39" s="226"/>
      <c r="C39" s="296">
        <v>6</v>
      </c>
      <c r="D39" s="292" t="s">
        <v>83</v>
      </c>
      <c r="E39" s="292"/>
      <c r="F39" s="296">
        <v>6</v>
      </c>
      <c r="G39" s="227" t="s">
        <v>83</v>
      </c>
      <c r="I39" s="226"/>
      <c r="J39" s="293"/>
      <c r="K39" s="293"/>
      <c r="L39" s="230"/>
      <c r="N39" s="292"/>
      <c r="O39" s="302"/>
      <c r="P39" s="302"/>
      <c r="Q39" s="302"/>
    </row>
    <row r="40" spans="2:17" ht="16" customHeight="1" thickBot="1">
      <c r="B40" s="226"/>
      <c r="C40" s="296">
        <v>7</v>
      </c>
      <c r="D40" s="292" t="s">
        <v>84</v>
      </c>
      <c r="E40" s="292"/>
      <c r="F40" s="296">
        <v>7</v>
      </c>
      <c r="G40" s="227" t="s">
        <v>84</v>
      </c>
      <c r="I40" s="246"/>
      <c r="J40" s="247"/>
      <c r="K40" s="248"/>
      <c r="L40" s="249"/>
      <c r="N40" s="292"/>
      <c r="O40" s="302"/>
      <c r="P40" s="302"/>
      <c r="Q40" s="302"/>
    </row>
    <row r="41" spans="2:17" ht="16" customHeight="1">
      <c r="B41" s="226"/>
      <c r="C41" s="296">
        <v>8</v>
      </c>
      <c r="D41" s="292" t="s">
        <v>76</v>
      </c>
      <c r="E41" s="292"/>
      <c r="F41" s="296">
        <v>8</v>
      </c>
      <c r="G41" s="227" t="s">
        <v>76</v>
      </c>
      <c r="N41" s="292"/>
      <c r="O41" s="302"/>
      <c r="P41" s="302"/>
      <c r="Q41" s="302"/>
    </row>
    <row r="42" spans="2:17" ht="16" customHeight="1">
      <c r="B42" s="226"/>
      <c r="C42" s="296">
        <v>9</v>
      </c>
      <c r="D42" s="292" t="s">
        <v>85</v>
      </c>
      <c r="E42" s="292"/>
      <c r="F42" s="296">
        <v>9</v>
      </c>
      <c r="G42" s="227" t="s">
        <v>85</v>
      </c>
      <c r="N42" s="292"/>
      <c r="O42" s="302"/>
      <c r="P42" s="302"/>
      <c r="Q42" s="302"/>
    </row>
    <row r="43" spans="2:17" ht="16" customHeight="1">
      <c r="B43" s="226"/>
      <c r="C43" s="296">
        <v>10</v>
      </c>
      <c r="D43" s="292" t="s">
        <v>88</v>
      </c>
      <c r="E43" s="292"/>
      <c r="F43" s="296">
        <v>10</v>
      </c>
      <c r="G43" s="227" t="s">
        <v>80</v>
      </c>
      <c r="N43" s="292"/>
      <c r="O43" s="302"/>
      <c r="P43" s="302"/>
      <c r="Q43" s="302"/>
    </row>
    <row r="44" spans="2:17" ht="16" customHeight="1">
      <c r="B44" s="226"/>
      <c r="C44" s="298" t="s">
        <v>291</v>
      </c>
      <c r="D44" s="292" t="s">
        <v>323</v>
      </c>
      <c r="E44" s="292"/>
      <c r="F44" s="292"/>
      <c r="G44" s="227"/>
      <c r="N44" s="292"/>
      <c r="O44" s="302"/>
      <c r="P44" s="302"/>
      <c r="Q44" s="302"/>
    </row>
    <row r="45" spans="2:17" ht="16" customHeight="1">
      <c r="B45" s="226"/>
      <c r="C45" s="292"/>
      <c r="D45" s="292" t="s">
        <v>324</v>
      </c>
      <c r="E45" s="292"/>
      <c r="F45" s="292"/>
      <c r="G45" s="227"/>
      <c r="N45" s="292"/>
      <c r="O45" s="302"/>
      <c r="P45" s="302"/>
      <c r="Q45" s="302"/>
    </row>
    <row r="46" spans="2:17" ht="16" customHeight="1">
      <c r="B46" s="226"/>
      <c r="C46" s="292"/>
      <c r="D46" s="292" t="s">
        <v>325</v>
      </c>
      <c r="E46" s="292"/>
      <c r="F46" s="292"/>
      <c r="G46" s="227"/>
      <c r="N46" s="292"/>
      <c r="O46" s="302"/>
      <c r="P46" s="302"/>
      <c r="Q46" s="302"/>
    </row>
    <row r="47" spans="2:17" ht="16" customHeight="1">
      <c r="B47" s="226"/>
      <c r="C47" s="292"/>
      <c r="D47" s="292" t="s">
        <v>326</v>
      </c>
      <c r="E47" s="292"/>
      <c r="F47" s="292"/>
      <c r="G47" s="227"/>
      <c r="N47" s="292"/>
      <c r="O47" s="302"/>
      <c r="P47" s="302"/>
      <c r="Q47" s="302"/>
    </row>
    <row r="48" spans="2:17" ht="16" customHeight="1" thickBot="1">
      <c r="B48" s="246"/>
      <c r="C48" s="247"/>
      <c r="D48" s="247"/>
      <c r="E48" s="250"/>
      <c r="F48" s="250"/>
      <c r="G48" s="251"/>
      <c r="N48" s="292"/>
      <c r="O48" s="302"/>
      <c r="P48" s="302"/>
      <c r="Q48" s="302"/>
    </row>
    <row r="49" spans="13:17" ht="16" customHeight="1">
      <c r="N49" s="292"/>
      <c r="O49" s="302"/>
      <c r="P49" s="302"/>
      <c r="Q49" s="302"/>
    </row>
    <row r="50" spans="13:17" ht="16" customHeight="1">
      <c r="N50" s="292"/>
      <c r="O50" s="302"/>
      <c r="P50" s="302"/>
      <c r="Q50" s="302"/>
    </row>
    <row r="51" spans="13:17" ht="16" customHeight="1">
      <c r="N51" s="292"/>
      <c r="O51" s="302"/>
      <c r="P51" s="302"/>
      <c r="Q51" s="302"/>
    </row>
    <row r="52" spans="13:17" ht="16" customHeight="1">
      <c r="N52" s="292"/>
      <c r="O52" s="302"/>
      <c r="P52" s="302"/>
      <c r="Q52" s="302"/>
    </row>
    <row r="53" spans="13:17" ht="16" customHeight="1">
      <c r="N53" s="292"/>
      <c r="O53" s="302"/>
      <c r="P53" s="302"/>
      <c r="Q53" s="302"/>
    </row>
    <row r="54" spans="13:17" ht="16" customHeight="1">
      <c r="N54" s="292"/>
      <c r="O54" s="302"/>
      <c r="P54" s="302"/>
      <c r="Q54" s="302"/>
    </row>
    <row r="55" spans="13:17" ht="16" customHeight="1">
      <c r="N55" s="292"/>
      <c r="O55" s="302"/>
      <c r="P55" s="302"/>
      <c r="Q55" s="302"/>
    </row>
    <row r="56" spans="13:17" ht="16" customHeight="1">
      <c r="N56" s="292"/>
      <c r="O56" s="302"/>
      <c r="P56" s="302"/>
      <c r="Q56" s="302"/>
    </row>
    <row r="57" spans="13:17" ht="16" customHeight="1">
      <c r="N57" s="292"/>
      <c r="O57" s="302"/>
      <c r="P57" s="302"/>
      <c r="Q57" s="302"/>
    </row>
    <row r="58" spans="13:17" ht="16" customHeight="1">
      <c r="M58" s="244"/>
      <c r="N58" s="292"/>
      <c r="O58" s="302"/>
      <c r="P58" s="302"/>
      <c r="Q58" s="302"/>
    </row>
    <row r="59" spans="13:17" ht="16" customHeight="1">
      <c r="M59" s="244"/>
      <c r="N59" s="292"/>
      <c r="O59" s="302"/>
      <c r="P59" s="302"/>
      <c r="Q59" s="302"/>
    </row>
    <row r="60" spans="13:17" ht="16" customHeight="1">
      <c r="N60" s="292"/>
      <c r="O60" s="302"/>
      <c r="P60" s="302"/>
      <c r="Q60" s="302"/>
    </row>
    <row r="61" spans="13:17" ht="16" customHeight="1">
      <c r="N61" s="292"/>
      <c r="O61" s="302"/>
      <c r="P61" s="302"/>
      <c r="Q61" s="302"/>
    </row>
    <row r="62" spans="13:17" ht="16" customHeight="1">
      <c r="N62" s="292"/>
      <c r="O62" s="302"/>
      <c r="P62" s="302"/>
      <c r="Q62" s="302"/>
    </row>
    <row r="63" spans="13:17" ht="16" customHeight="1">
      <c r="N63" s="292"/>
      <c r="O63" s="302"/>
      <c r="P63" s="302"/>
      <c r="Q63" s="302"/>
    </row>
    <row r="64" spans="13:17" ht="16" customHeight="1">
      <c r="N64" s="292"/>
      <c r="O64" s="302"/>
      <c r="P64" s="302"/>
      <c r="Q64" s="302"/>
    </row>
    <row r="65" spans="9:17" ht="16" customHeight="1">
      <c r="N65" s="292"/>
      <c r="O65" s="302"/>
      <c r="P65" s="302"/>
      <c r="Q65" s="302"/>
    </row>
    <row r="66" spans="9:17" ht="16" customHeight="1">
      <c r="N66" s="292"/>
      <c r="O66" s="302"/>
      <c r="P66" s="302"/>
      <c r="Q66" s="302"/>
    </row>
    <row r="67" spans="9:17" ht="16" customHeight="1">
      <c r="N67" s="292"/>
      <c r="O67" s="302"/>
      <c r="P67" s="302"/>
      <c r="Q67" s="302"/>
    </row>
    <row r="68" spans="9:17" ht="16" customHeight="1">
      <c r="I68" s="220"/>
      <c r="J68" s="240"/>
      <c r="K68" s="240"/>
      <c r="L68" s="240"/>
      <c r="N68" s="292"/>
      <c r="O68" s="302"/>
      <c r="P68" s="302"/>
      <c r="Q68" s="302"/>
    </row>
    <row r="69" spans="9:17" ht="16" customHeight="1">
      <c r="I69" s="220"/>
      <c r="J69" s="240"/>
      <c r="K69" s="240"/>
      <c r="L69" s="240"/>
      <c r="N69" s="292"/>
      <c r="O69" s="302"/>
      <c r="P69" s="302"/>
      <c r="Q69" s="302"/>
    </row>
    <row r="70" spans="9:17" ht="16" customHeight="1">
      <c r="I70" s="220"/>
      <c r="J70" s="235"/>
      <c r="K70" s="235"/>
      <c r="L70" s="235"/>
      <c r="N70" s="292"/>
      <c r="O70" s="302"/>
      <c r="P70" s="302"/>
      <c r="Q70" s="302"/>
    </row>
    <row r="71" spans="9:17" ht="16" customHeight="1">
      <c r="I71" s="220"/>
      <c r="J71" s="235"/>
      <c r="K71" s="235"/>
      <c r="L71" s="235"/>
      <c r="N71" s="292"/>
      <c r="O71" s="302"/>
      <c r="P71" s="302"/>
      <c r="Q71" s="302"/>
    </row>
    <row r="72" spans="9:17" ht="16" customHeight="1">
      <c r="I72" s="220"/>
      <c r="J72" s="240"/>
      <c r="K72" s="240"/>
      <c r="L72" s="240"/>
      <c r="N72" s="292"/>
      <c r="O72" s="302"/>
      <c r="P72" s="302"/>
      <c r="Q72" s="302"/>
    </row>
    <row r="73" spans="9:17" ht="16" customHeight="1">
      <c r="I73" s="220"/>
      <c r="J73" s="240"/>
      <c r="K73" s="240"/>
      <c r="L73" s="240"/>
      <c r="N73" s="292"/>
      <c r="O73" s="302"/>
      <c r="P73" s="302"/>
      <c r="Q73" s="302"/>
    </row>
    <row r="74" spans="9:17" ht="16" customHeight="1">
      <c r="I74" s="220"/>
      <c r="J74" s="253"/>
      <c r="K74" s="254"/>
      <c r="L74" s="254"/>
      <c r="N74" s="292"/>
      <c r="O74" s="302"/>
      <c r="P74" s="302"/>
      <c r="Q74" s="302"/>
    </row>
    <row r="75" spans="9:17" ht="16" customHeight="1">
      <c r="I75" s="220"/>
      <c r="J75" s="238"/>
      <c r="K75" s="240"/>
      <c r="L75" s="240"/>
      <c r="N75" s="292"/>
      <c r="O75" s="302"/>
      <c r="P75" s="302"/>
      <c r="Q75" s="302"/>
    </row>
    <row r="76" spans="9:17" ht="16" customHeight="1">
      <c r="K76" s="240"/>
      <c r="L76" s="240"/>
      <c r="N76" s="292"/>
      <c r="O76" s="302"/>
      <c r="P76" s="302"/>
      <c r="Q76" s="302"/>
    </row>
    <row r="77" spans="9:17" ht="16" customHeight="1">
      <c r="I77" s="220"/>
      <c r="J77" s="238"/>
      <c r="K77" s="240"/>
      <c r="L77" s="255"/>
      <c r="N77" s="292"/>
      <c r="O77" s="302"/>
      <c r="P77" s="302"/>
      <c r="Q77" s="302"/>
    </row>
    <row r="78" spans="9:17" ht="16" customHeight="1">
      <c r="I78" s="220"/>
      <c r="K78" s="240"/>
      <c r="L78" s="240"/>
      <c r="N78" s="292"/>
      <c r="O78" s="302"/>
      <c r="P78" s="302"/>
      <c r="Q78" s="302"/>
    </row>
    <row r="79" spans="9:17" ht="16" customHeight="1">
      <c r="J79" s="238"/>
      <c r="K79" s="240"/>
      <c r="L79" s="240"/>
      <c r="N79" s="292"/>
      <c r="O79" s="302"/>
      <c r="P79" s="302"/>
      <c r="Q79" s="302"/>
    </row>
    <row r="80" spans="9:17" ht="16" customHeight="1">
      <c r="K80" s="240"/>
      <c r="L80" s="240"/>
      <c r="N80" s="292"/>
      <c r="O80" s="302"/>
      <c r="P80" s="302"/>
      <c r="Q80" s="302"/>
    </row>
    <row r="81" spans="9:18" ht="16" customHeight="1">
      <c r="N81" s="292"/>
      <c r="O81" s="302"/>
      <c r="P81" s="302"/>
      <c r="Q81" s="302"/>
    </row>
    <row r="82" spans="9:18" ht="16" customHeight="1">
      <c r="N82" s="292"/>
      <c r="O82" s="302"/>
      <c r="P82" s="302"/>
      <c r="Q82" s="302"/>
    </row>
    <row r="83" spans="9:18" ht="16" customHeight="1">
      <c r="N83" s="292"/>
      <c r="O83" s="302"/>
      <c r="P83" s="302"/>
      <c r="Q83" s="302"/>
    </row>
    <row r="84" spans="9:18" ht="16" customHeight="1">
      <c r="I84" s="220"/>
      <c r="J84" s="240"/>
      <c r="K84" s="240"/>
      <c r="L84" s="240"/>
      <c r="N84" s="292"/>
      <c r="O84" s="302"/>
      <c r="P84" s="302"/>
      <c r="Q84" s="302"/>
    </row>
    <row r="85" spans="9:18" ht="16" customHeight="1">
      <c r="I85" s="220"/>
      <c r="J85" s="240"/>
      <c r="K85" s="240"/>
      <c r="L85" s="240"/>
      <c r="N85" s="292"/>
      <c r="O85" s="302"/>
      <c r="P85" s="302"/>
      <c r="Q85" s="302"/>
      <c r="R85" s="292"/>
    </row>
    <row r="86" spans="9:18" ht="16" customHeight="1">
      <c r="J86" s="235"/>
      <c r="K86" s="235"/>
      <c r="L86" s="235"/>
      <c r="N86" s="292"/>
      <c r="O86" s="302"/>
      <c r="P86" s="302"/>
      <c r="Q86" s="302"/>
    </row>
    <row r="87" spans="9:18" ht="16" customHeight="1">
      <c r="J87" s="235"/>
      <c r="K87" s="235"/>
      <c r="L87" s="235"/>
      <c r="N87" s="292"/>
      <c r="O87" s="302"/>
      <c r="P87" s="302"/>
      <c r="Q87" s="302"/>
    </row>
    <row r="88" spans="9:18" ht="16" customHeight="1">
      <c r="J88" s="240"/>
      <c r="K88" s="240"/>
      <c r="L88" s="240"/>
    </row>
    <row r="89" spans="9:18" ht="16" customHeight="1">
      <c r="J89" s="240"/>
      <c r="K89" s="240"/>
      <c r="L89" s="240"/>
    </row>
    <row r="90" spans="9:18" ht="16" customHeight="1">
      <c r="I90" s="220"/>
      <c r="K90" s="240"/>
      <c r="L90" s="240"/>
    </row>
    <row r="92" spans="9:18" ht="16" customHeight="1">
      <c r="I92" s="220"/>
    </row>
    <row r="93" spans="9:18" ht="16" customHeight="1">
      <c r="I93" s="220"/>
      <c r="J93" s="264"/>
      <c r="K93" s="240"/>
      <c r="L93" s="240"/>
    </row>
    <row r="94" spans="9:18" ht="16" customHeight="1">
      <c r="J94" s="264"/>
      <c r="K94" s="240"/>
      <c r="L94" s="240"/>
    </row>
    <row r="95" spans="9:18">
      <c r="I95" s="220"/>
      <c r="K95" s="240"/>
      <c r="L95" s="240"/>
    </row>
    <row r="96" spans="9:18" ht="16" customHeight="1"/>
    <row r="100" spans="15:17" ht="16" customHeight="1"/>
    <row r="101" spans="15:17" ht="15" customHeight="1"/>
    <row r="102" spans="15:17" ht="16" customHeight="1"/>
    <row r="105" spans="15:17" ht="15" customHeight="1"/>
    <row r="106" spans="15:17" ht="16" customHeight="1"/>
    <row r="109" spans="15:17">
      <c r="O109" s="240"/>
      <c r="P109" s="240"/>
      <c r="Q109" s="240"/>
    </row>
    <row r="110" spans="15:17">
      <c r="O110" s="240"/>
      <c r="P110" s="240"/>
      <c r="Q110" s="240"/>
    </row>
    <row r="111" spans="15:17" ht="16" customHeight="1">
      <c r="P111" s="240"/>
      <c r="Q111" s="240"/>
    </row>
    <row r="112" spans="15:17">
      <c r="O112" s="240"/>
      <c r="P112" s="240"/>
      <c r="Q112" s="240"/>
    </row>
    <row r="113" spans="15:17">
      <c r="O113" s="240"/>
      <c r="P113" s="240"/>
      <c r="Q113" s="240"/>
    </row>
    <row r="114" spans="15:17">
      <c r="O114" s="240"/>
      <c r="P114" s="240"/>
      <c r="Q114" s="240"/>
    </row>
  </sheetData>
  <sheetProtection algorithmName="SHA-512" hashValue="YSiGwmfsPaIm8Jtq+1o6tPxqQ7ztbXhwEkvoYckET4IgzfEg6IWbPPZ8Tj9u8s/FvZhtmn5zV8xv0lWPIUcq5g==" saltValue="fWBluP4428HuixF8SUQhpg==" spinCount="100000" sheet="1" objects="1" scenarios="1"/>
  <mergeCells count="29">
    <mergeCell ref="O15:Q21"/>
    <mergeCell ref="J38:L39"/>
    <mergeCell ref="J35:L36"/>
    <mergeCell ref="B33:B34"/>
    <mergeCell ref="C33:D33"/>
    <mergeCell ref="F33:G33"/>
    <mergeCell ref="J32:L33"/>
    <mergeCell ref="J29:L30"/>
    <mergeCell ref="C18:G19"/>
    <mergeCell ref="C14:G17"/>
    <mergeCell ref="J14:L14"/>
    <mergeCell ref="J15:L16"/>
    <mergeCell ref="J11:L11"/>
    <mergeCell ref="O11:Q11"/>
    <mergeCell ref="C12:G12"/>
    <mergeCell ref="J12:L12"/>
    <mergeCell ref="O12:Q12"/>
    <mergeCell ref="O13:Q13"/>
    <mergeCell ref="C8:F8"/>
    <mergeCell ref="J8:L8"/>
    <mergeCell ref="O8:Q8"/>
    <mergeCell ref="C10:G10"/>
    <mergeCell ref="J10:L10"/>
    <mergeCell ref="O10:Q10"/>
    <mergeCell ref="B2:Q2"/>
    <mergeCell ref="B4:Q4"/>
    <mergeCell ref="B7:G7"/>
    <mergeCell ref="I7:L7"/>
    <mergeCell ref="N7:Q7"/>
  </mergeCells>
  <pageMargins left="0.75" right="0.75" top="1" bottom="1" header="0.5" footer="0.5"/>
  <pageSetup paperSize="8" scale="51" orientation="portrait" horizontalDpi="4294967292" verticalDpi="4294967292" copies="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031A2-5D07-C640-B4D5-9EA7377A3630}">
  <sheetPr>
    <pageSetUpPr fitToPage="1"/>
  </sheetPr>
  <dimension ref="B2:Q117"/>
  <sheetViews>
    <sheetView workbookViewId="0">
      <selection activeCell="I22" sqref="I22"/>
    </sheetView>
  </sheetViews>
  <sheetFormatPr baseColWidth="10" defaultColWidth="11" defaultRowHeight="16"/>
  <cols>
    <col min="1" max="1" width="11" style="32"/>
    <col min="2" max="2" width="13" style="32" bestFit="1" customWidth="1"/>
    <col min="3" max="3" width="11" style="32"/>
    <col min="4" max="4" width="34.6640625" style="32" customWidth="1"/>
    <col min="5" max="5" width="26.83203125" style="32" customWidth="1"/>
    <col min="6" max="6" width="17.83203125" style="32" customWidth="1"/>
    <col min="7" max="7" width="11" style="32"/>
    <col min="8" max="8" width="31.5" style="32" customWidth="1"/>
    <col min="9" max="16384" width="11" style="32"/>
  </cols>
  <sheetData>
    <row r="2" spans="2:17">
      <c r="B2" s="158" t="s">
        <v>138</v>
      </c>
      <c r="C2" s="158"/>
      <c r="D2" s="158"/>
      <c r="E2" s="158"/>
      <c r="F2" s="158"/>
      <c r="G2" s="158"/>
      <c r="H2" s="158"/>
      <c r="I2" s="37"/>
      <c r="J2" s="37"/>
      <c r="K2" s="37"/>
      <c r="L2" s="37"/>
      <c r="M2" s="37"/>
      <c r="N2" s="37"/>
      <c r="O2" s="37"/>
      <c r="P2" s="37"/>
      <c r="Q2" s="37"/>
    </row>
    <row r="3" spans="2:17" ht="17" thickBot="1"/>
    <row r="4" spans="2:17" ht="17" thickBot="1">
      <c r="B4" s="159" t="s">
        <v>50</v>
      </c>
      <c r="C4" s="160"/>
      <c r="D4" s="160"/>
      <c r="E4" s="160"/>
      <c r="F4" s="160"/>
      <c r="G4" s="160"/>
      <c r="H4" s="161"/>
    </row>
    <row r="5" spans="2:17" ht="17" thickBot="1"/>
    <row r="6" spans="2:17" ht="17" customHeight="1" thickBot="1">
      <c r="B6" s="83" t="s">
        <v>336</v>
      </c>
      <c r="C6" s="273" t="s">
        <v>364</v>
      </c>
      <c r="D6" s="273"/>
      <c r="E6" s="273"/>
      <c r="F6" s="273"/>
      <c r="G6" s="273"/>
      <c r="H6" s="274"/>
    </row>
    <row r="8" spans="2:17" ht="17" thickBot="1"/>
    <row r="9" spans="2:17" ht="16" customHeight="1">
      <c r="B9" s="162" t="s">
        <v>48</v>
      </c>
      <c r="C9" s="163"/>
      <c r="D9" s="164"/>
      <c r="F9" s="162" t="s">
        <v>49</v>
      </c>
      <c r="G9" s="163"/>
      <c r="H9" s="164"/>
    </row>
    <row r="10" spans="2:17" ht="16" customHeight="1">
      <c r="B10" s="38" t="s">
        <v>69</v>
      </c>
      <c r="C10" s="212" t="s">
        <v>70</v>
      </c>
      <c r="D10" s="34"/>
      <c r="F10" s="38" t="s">
        <v>69</v>
      </c>
      <c r="G10" s="32" t="s">
        <v>70</v>
      </c>
      <c r="H10" s="34"/>
    </row>
    <row r="11" spans="2:17" ht="16" customHeight="1">
      <c r="B11" s="38" t="s">
        <v>291</v>
      </c>
      <c r="C11" s="35" t="s">
        <v>92</v>
      </c>
      <c r="D11" s="34"/>
      <c r="F11" s="38" t="s">
        <v>291</v>
      </c>
      <c r="G11" s="32" t="s">
        <v>72</v>
      </c>
      <c r="H11" s="34"/>
    </row>
    <row r="12" spans="2:17" ht="16" customHeight="1">
      <c r="B12" s="38" t="s">
        <v>73</v>
      </c>
      <c r="C12" s="32" t="s">
        <v>144</v>
      </c>
      <c r="D12" s="50"/>
      <c r="F12" s="38" t="s">
        <v>73</v>
      </c>
      <c r="G12" s="32" t="s">
        <v>299</v>
      </c>
      <c r="H12" s="34"/>
    </row>
    <row r="13" spans="2:17" ht="16" customHeight="1">
      <c r="B13" s="38"/>
      <c r="C13" s="154" t="s">
        <v>366</v>
      </c>
      <c r="D13" s="155"/>
      <c r="F13" s="53"/>
      <c r="G13" s="154" t="s">
        <v>297</v>
      </c>
      <c r="H13" s="155"/>
    </row>
    <row r="14" spans="2:17" ht="16" customHeight="1">
      <c r="B14" s="38"/>
      <c r="C14" s="154"/>
      <c r="D14" s="155"/>
      <c r="F14" s="36"/>
      <c r="G14" s="154"/>
      <c r="H14" s="155"/>
    </row>
    <row r="15" spans="2:17" ht="16" customHeight="1">
      <c r="B15" s="38"/>
      <c r="C15" s="154"/>
      <c r="D15" s="155"/>
      <c r="F15" s="38"/>
      <c r="G15" s="154"/>
      <c r="H15" s="155"/>
    </row>
    <row r="16" spans="2:17" ht="16" customHeight="1">
      <c r="B16" s="53"/>
      <c r="C16" s="154"/>
      <c r="D16" s="155"/>
      <c r="F16" s="36"/>
      <c r="H16" s="34"/>
    </row>
    <row r="17" spans="2:8" ht="16" customHeight="1">
      <c r="B17" s="53"/>
      <c r="C17" s="154"/>
      <c r="D17" s="155"/>
      <c r="F17" s="153" t="s">
        <v>293</v>
      </c>
      <c r="G17" s="154" t="s">
        <v>139</v>
      </c>
      <c r="H17" s="155"/>
    </row>
    <row r="18" spans="2:8" ht="16" customHeight="1">
      <c r="B18" s="53"/>
      <c r="C18" s="154"/>
      <c r="D18" s="155"/>
      <c r="F18" s="153"/>
      <c r="G18" s="154"/>
      <c r="H18" s="155"/>
    </row>
    <row r="19" spans="2:8" ht="16" customHeight="1">
      <c r="B19" s="53"/>
      <c r="C19" s="154"/>
      <c r="D19" s="155"/>
      <c r="F19" s="36"/>
      <c r="G19" s="156" t="s">
        <v>296</v>
      </c>
      <c r="H19" s="157"/>
    </row>
    <row r="20" spans="2:8" ht="16" customHeight="1">
      <c r="B20" s="53"/>
      <c r="C20" s="154"/>
      <c r="D20" s="155"/>
      <c r="F20" s="36"/>
      <c r="G20" s="156"/>
      <c r="H20" s="157"/>
    </row>
    <row r="21" spans="2:8" ht="16" customHeight="1">
      <c r="B21" s="53"/>
      <c r="D21" s="48"/>
      <c r="F21" s="36"/>
      <c r="G21" s="156" t="s">
        <v>295</v>
      </c>
      <c r="H21" s="157"/>
    </row>
    <row r="22" spans="2:8" ht="16" customHeight="1">
      <c r="B22" s="153" t="str">
        <f>"8-10, 11-12, 13-14, 15+"</f>
        <v>8-10, 11-12, 13-14, 15+</v>
      </c>
      <c r="C22" s="156" t="s">
        <v>137</v>
      </c>
      <c r="D22" s="157"/>
      <c r="F22" s="36"/>
      <c r="G22" s="55"/>
      <c r="H22" s="56"/>
    </row>
    <row r="23" spans="2:8" ht="16" customHeight="1">
      <c r="B23" s="153"/>
      <c r="C23" s="154" t="s">
        <v>105</v>
      </c>
      <c r="D23" s="155"/>
      <c r="F23" s="38" t="s">
        <v>97</v>
      </c>
      <c r="G23" s="154" t="s">
        <v>105</v>
      </c>
      <c r="H23" s="155"/>
    </row>
    <row r="24" spans="2:8" ht="16" customHeight="1">
      <c r="B24" s="53"/>
      <c r="C24" s="154"/>
      <c r="D24" s="155"/>
      <c r="F24" s="226" t="str">
        <f>"8-14, 15+"</f>
        <v>8-14, 15+</v>
      </c>
      <c r="G24" s="154"/>
      <c r="H24" s="155"/>
    </row>
    <row r="25" spans="2:8" ht="16" customHeight="1">
      <c r="B25" s="53"/>
      <c r="C25" s="156" t="s">
        <v>300</v>
      </c>
      <c r="D25" s="157"/>
      <c r="F25" s="242" t="s">
        <v>335</v>
      </c>
      <c r="G25" s="156" t="s">
        <v>296</v>
      </c>
      <c r="H25" s="157"/>
    </row>
    <row r="26" spans="2:8" ht="16" customHeight="1">
      <c r="B26" s="36"/>
      <c r="C26" s="156"/>
      <c r="D26" s="157"/>
      <c r="F26" s="242"/>
      <c r="G26" s="156"/>
      <c r="H26" s="157"/>
    </row>
    <row r="27" spans="2:8" ht="16" customHeight="1">
      <c r="B27" s="36"/>
      <c r="C27" s="156"/>
      <c r="D27" s="157"/>
      <c r="F27" s="36"/>
      <c r="G27" s="156" t="s">
        <v>295</v>
      </c>
      <c r="H27" s="157"/>
    </row>
    <row r="28" spans="2:8" ht="16" customHeight="1" thickBot="1">
      <c r="B28" s="36"/>
      <c r="C28" s="156"/>
      <c r="D28" s="157"/>
      <c r="F28" s="39"/>
      <c r="G28" s="51"/>
      <c r="H28" s="52"/>
    </row>
    <row r="29" spans="2:8" ht="16" customHeight="1" thickBot="1">
      <c r="B29" s="39"/>
      <c r="C29" s="51"/>
      <c r="D29" s="52"/>
    </row>
    <row r="30" spans="2:8" ht="16" customHeight="1" thickBot="1"/>
    <row r="31" spans="2:8" ht="16" customHeight="1">
      <c r="F31" s="45"/>
      <c r="G31" s="46"/>
      <c r="H31" s="47"/>
    </row>
    <row r="32" spans="2:8" ht="16" customHeight="1">
      <c r="F32" s="33" t="s">
        <v>81</v>
      </c>
      <c r="G32" s="156" t="s">
        <v>294</v>
      </c>
      <c r="H32" s="157"/>
    </row>
    <row r="33" spans="6:8" ht="16" customHeight="1">
      <c r="F33" s="36"/>
      <c r="G33" s="154" t="s">
        <v>139</v>
      </c>
      <c r="H33" s="155"/>
    </row>
    <row r="34" spans="6:8" ht="16" customHeight="1">
      <c r="F34" s="36"/>
      <c r="G34" s="154"/>
      <c r="H34" s="155"/>
    </row>
    <row r="35" spans="6:8" ht="16" customHeight="1">
      <c r="F35" s="36"/>
      <c r="G35" s="154" t="s">
        <v>298</v>
      </c>
      <c r="H35" s="155"/>
    </row>
    <row r="36" spans="6:8" ht="16" customHeight="1">
      <c r="F36" s="36"/>
      <c r="G36" s="154"/>
      <c r="H36" s="155"/>
    </row>
    <row r="37" spans="6:8" ht="48" customHeight="1">
      <c r="F37" s="36"/>
      <c r="G37" s="154"/>
      <c r="H37" s="155"/>
    </row>
    <row r="38" spans="6:8" ht="16" customHeight="1">
      <c r="F38" s="36"/>
      <c r="G38" s="156" t="s">
        <v>296</v>
      </c>
      <c r="H38" s="157"/>
    </row>
    <row r="39" spans="6:8" ht="21" customHeight="1">
      <c r="F39" s="36"/>
      <c r="G39" s="156"/>
      <c r="H39" s="157"/>
    </row>
    <row r="40" spans="6:8" ht="16" customHeight="1">
      <c r="F40" s="36"/>
      <c r="G40" s="167" t="s">
        <v>295</v>
      </c>
      <c r="H40" s="168"/>
    </row>
    <row r="41" spans="6:8" ht="32" customHeight="1">
      <c r="F41" s="36"/>
      <c r="G41" s="156" t="s">
        <v>322</v>
      </c>
      <c r="H41" s="157"/>
    </row>
    <row r="42" spans="6:8" ht="16" customHeight="1" thickBot="1">
      <c r="F42" s="39"/>
      <c r="G42" s="41"/>
      <c r="H42" s="42"/>
    </row>
    <row r="43" spans="6:8" ht="16" customHeight="1"/>
    <row r="44" spans="6:8" ht="16" customHeight="1"/>
    <row r="45" spans="6:8" ht="16" customHeight="1"/>
    <row r="46" spans="6:8" ht="16" customHeight="1">
      <c r="H46" s="44"/>
    </row>
    <row r="47" spans="6:8" ht="16" customHeight="1"/>
    <row r="48" spans="6:8" ht="16" customHeight="1"/>
    <row r="49" spans="7:8" ht="16" customHeight="1"/>
    <row r="50" spans="7:8" ht="19" customHeight="1"/>
    <row r="51" spans="7:8" ht="16" customHeight="1"/>
    <row r="52" spans="7:8" ht="16" customHeight="1"/>
    <row r="53" spans="7:8" ht="16" customHeight="1"/>
    <row r="54" spans="7:8" ht="16" customHeight="1"/>
    <row r="55" spans="7:8" ht="16" customHeight="1"/>
    <row r="56" spans="7:8" ht="16" customHeight="1"/>
    <row r="57" spans="7:8" ht="16" customHeight="1">
      <c r="G57" s="44"/>
      <c r="H57" s="44"/>
    </row>
    <row r="58" spans="7:8" ht="16" customHeight="1">
      <c r="G58" s="44"/>
      <c r="H58" s="44"/>
    </row>
    <row r="59" spans="7:8" ht="16" customHeight="1">
      <c r="G59" s="44"/>
      <c r="H59" s="44"/>
    </row>
    <row r="60" spans="7:8" ht="16" customHeight="1">
      <c r="G60" s="44"/>
      <c r="H60" s="44"/>
    </row>
    <row r="61" spans="7:8" ht="16" customHeight="1">
      <c r="G61" s="44"/>
      <c r="H61" s="44"/>
    </row>
    <row r="62" spans="7:8" ht="16" customHeight="1"/>
    <row r="63" spans="7:8" ht="16" customHeight="1"/>
    <row r="64" spans="7:8" ht="16" customHeight="1"/>
    <row r="65" ht="16" customHeight="1"/>
    <row r="66" ht="16" customHeight="1"/>
    <row r="67" ht="16" customHeight="1"/>
    <row r="68" ht="16" customHeight="1"/>
    <row r="69" ht="16" customHeight="1"/>
    <row r="70" ht="16" customHeight="1"/>
    <row r="71" ht="16" customHeight="1"/>
    <row r="72" ht="16" customHeight="1"/>
    <row r="73" ht="16" customHeight="1"/>
    <row r="74" ht="16" customHeight="1"/>
    <row r="75" ht="16" customHeight="1"/>
    <row r="76" ht="16" customHeight="1"/>
    <row r="77" ht="16" customHeight="1"/>
    <row r="78" ht="16" customHeight="1"/>
    <row r="79" ht="16" customHeight="1"/>
    <row r="80" ht="16" customHeight="1"/>
    <row r="81" spans="2:5" ht="16" customHeight="1"/>
    <row r="82" spans="2:5" ht="16" customHeight="1"/>
    <row r="83" spans="2:5" ht="16" customHeight="1"/>
    <row r="84" spans="2:5" ht="16" customHeight="1"/>
    <row r="85" spans="2:5" ht="16" customHeight="1"/>
    <row r="86" spans="2:5" ht="16" customHeight="1"/>
    <row r="87" spans="2:5" ht="16" customHeight="1"/>
    <row r="88" spans="2:5" ht="16" customHeight="1"/>
    <row r="89" spans="2:5" ht="16" customHeight="1"/>
    <row r="90" spans="2:5" ht="16" customHeight="1"/>
    <row r="91" spans="2:5" ht="16" customHeight="1"/>
    <row r="93" spans="2:5" ht="16" customHeight="1">
      <c r="B93" s="43"/>
      <c r="C93" s="49"/>
      <c r="D93" s="49"/>
      <c r="E93" s="49"/>
    </row>
    <row r="94" spans="2:5" ht="16" customHeight="1">
      <c r="C94" s="49"/>
      <c r="D94" s="49"/>
      <c r="E94" s="49"/>
    </row>
    <row r="95" spans="2:5" ht="16" customHeight="1">
      <c r="C95" s="49"/>
      <c r="D95" s="49"/>
      <c r="E95" s="49"/>
    </row>
    <row r="96" spans="2:5">
      <c r="C96" s="40"/>
      <c r="D96" s="44"/>
      <c r="E96" s="44"/>
    </row>
    <row r="97" spans="3:5" ht="16" customHeight="1">
      <c r="C97" s="40"/>
    </row>
    <row r="98" spans="3:5" ht="16" customHeight="1">
      <c r="D98" s="40"/>
      <c r="E98" s="49"/>
    </row>
    <row r="99" spans="3:5" ht="16" customHeight="1">
      <c r="D99" s="40"/>
      <c r="E99" s="49"/>
    </row>
    <row r="100" spans="3:5" ht="16" customHeight="1">
      <c r="D100" s="40"/>
      <c r="E100" s="49"/>
    </row>
    <row r="101" spans="3:5" ht="16" customHeight="1"/>
    <row r="102" spans="3:5" ht="16" customHeight="1"/>
    <row r="104" spans="3:5" ht="16" customHeight="1"/>
    <row r="106" spans="3:5" ht="16" customHeight="1"/>
    <row r="107" spans="3:5" ht="15" customHeight="1"/>
    <row r="108" spans="3:5" ht="16" customHeight="1"/>
    <row r="111" spans="3:5" ht="15" customHeight="1"/>
    <row r="112" spans="3:5" ht="16" customHeight="1"/>
    <row r="117" ht="16" customHeight="1"/>
  </sheetData>
  <sheetProtection algorithmName="SHA-512" hashValue="6lsNF4g8p604+F+DfY+gYTbqkP4Uki9n8N84cVd/sq+IZShZmKACxWXhipqVaUCDsSF5UWsXjJOpRLMQohbaoQ==" saltValue="0jMZ6H32T6Jgtfhk7erbtw==" spinCount="100000" sheet="1" objects="1" scenarios="1"/>
  <mergeCells count="25">
    <mergeCell ref="G21:H21"/>
    <mergeCell ref="C22:D22"/>
    <mergeCell ref="G23:H24"/>
    <mergeCell ref="G27:H27"/>
    <mergeCell ref="C23:D24"/>
    <mergeCell ref="C25:D28"/>
    <mergeCell ref="F25:F26"/>
    <mergeCell ref="B2:H2"/>
    <mergeCell ref="B4:H4"/>
    <mergeCell ref="B9:D9"/>
    <mergeCell ref="F9:H9"/>
    <mergeCell ref="G13:H15"/>
    <mergeCell ref="G17:H18"/>
    <mergeCell ref="G19:H20"/>
    <mergeCell ref="F17:F18"/>
    <mergeCell ref="C6:H6"/>
    <mergeCell ref="C13:D20"/>
    <mergeCell ref="B22:B23"/>
    <mergeCell ref="G41:H41"/>
    <mergeCell ref="G40:H40"/>
    <mergeCell ref="G33:H34"/>
    <mergeCell ref="G25:H26"/>
    <mergeCell ref="G32:H32"/>
    <mergeCell ref="G35:H37"/>
    <mergeCell ref="G38:H39"/>
  </mergeCells>
  <pageMargins left="0.75" right="0.75" top="1" bottom="1" header="0.5" footer="0.5"/>
  <pageSetup paperSize="8" scale="77" orientation="portrait" horizontalDpi="4294967292" verticalDpi="4294967292" copies="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R206"/>
  <sheetViews>
    <sheetView workbookViewId="0">
      <selection activeCell="B10" sqref="B10"/>
    </sheetView>
  </sheetViews>
  <sheetFormatPr baseColWidth="10" defaultColWidth="11" defaultRowHeight="16"/>
  <cols>
    <col min="2" max="2" width="21.33203125" bestFit="1" customWidth="1"/>
    <col min="3" max="3" width="7" customWidth="1"/>
    <col min="4" max="4" width="15.6640625" bestFit="1" customWidth="1"/>
    <col min="5" max="5" width="11.33203125" bestFit="1" customWidth="1"/>
    <col min="6" max="6" width="12.5" customWidth="1"/>
    <col min="8" max="9" width="11" customWidth="1"/>
    <col min="10" max="10" width="10.83203125" hidden="1" customWidth="1"/>
    <col min="11" max="11" width="19.33203125" hidden="1" customWidth="1"/>
    <col min="12" max="12" width="22.6640625" hidden="1" customWidth="1"/>
    <col min="13" max="15" width="10.83203125" hidden="1" customWidth="1"/>
    <col min="16" max="17" width="33.1640625" hidden="1" customWidth="1"/>
    <col min="18" max="18" width="11" hidden="1" customWidth="1"/>
  </cols>
  <sheetData>
    <row r="1" spans="2:18">
      <c r="B1" s="4"/>
    </row>
    <row r="2" spans="2:18" ht="18">
      <c r="B2" s="169" t="s">
        <v>3</v>
      </c>
      <c r="C2" s="169"/>
      <c r="D2" s="169"/>
      <c r="E2" s="169"/>
      <c r="F2" s="169"/>
      <c r="G2" s="169"/>
      <c r="H2" s="8"/>
      <c r="I2" s="3"/>
    </row>
    <row r="3" spans="2:18">
      <c r="B3" s="5"/>
    </row>
    <row r="4" spans="2:18" ht="18">
      <c r="B4" s="169" t="str">
        <f>Information!B5</f>
        <v>Northern Closed Championships &amp; Graded Games</v>
      </c>
      <c r="C4" s="169"/>
      <c r="D4" s="169"/>
      <c r="E4" s="169"/>
      <c r="F4" s="169"/>
      <c r="G4" s="169"/>
      <c r="H4" s="8"/>
      <c r="I4" s="3"/>
    </row>
    <row r="5" spans="2:18" ht="18">
      <c r="B5" s="169" t="str">
        <f>Information!B6</f>
        <v>Saturday 29th November &amp; Sunday 30th November 2025</v>
      </c>
      <c r="C5" s="169"/>
      <c r="D5" s="169"/>
      <c r="E5" s="169"/>
      <c r="F5" s="169"/>
      <c r="G5" s="169"/>
      <c r="H5" s="8"/>
      <c r="I5" s="3"/>
    </row>
    <row r="6" spans="2:18" ht="18">
      <c r="B6" s="8"/>
    </row>
    <row r="7" spans="2:18" ht="18">
      <c r="B7" s="169" t="s">
        <v>337</v>
      </c>
      <c r="C7" s="169"/>
      <c r="D7" s="169"/>
      <c r="E7" s="169"/>
      <c r="F7" s="169"/>
      <c r="G7" s="169"/>
      <c r="J7" t="s">
        <v>346</v>
      </c>
      <c r="K7">
        <v>2</v>
      </c>
      <c r="L7">
        <v>4</v>
      </c>
      <c r="M7">
        <v>5</v>
      </c>
      <c r="N7">
        <v>6</v>
      </c>
      <c r="O7">
        <v>7</v>
      </c>
      <c r="P7">
        <v>9</v>
      </c>
      <c r="Q7">
        <v>10</v>
      </c>
      <c r="R7">
        <v>13</v>
      </c>
    </row>
    <row r="9" spans="2:18">
      <c r="B9" s="1" t="s">
        <v>0</v>
      </c>
      <c r="C9" s="1" t="s">
        <v>53</v>
      </c>
      <c r="D9" s="1" t="s">
        <v>100</v>
      </c>
      <c r="E9" s="1" t="s">
        <v>1</v>
      </c>
      <c r="F9" s="1" t="s">
        <v>54</v>
      </c>
      <c r="G9" s="1" t="s">
        <v>45</v>
      </c>
      <c r="J9" s="1" t="s">
        <v>345</v>
      </c>
      <c r="K9" t="s">
        <v>61</v>
      </c>
      <c r="L9" t="s">
        <v>101</v>
      </c>
      <c r="M9" t="s">
        <v>146</v>
      </c>
      <c r="N9" t="s">
        <v>147</v>
      </c>
      <c r="O9" t="s">
        <v>60</v>
      </c>
      <c r="P9" t="s">
        <v>341</v>
      </c>
      <c r="Q9" t="s">
        <v>342</v>
      </c>
      <c r="R9" t="s">
        <v>102</v>
      </c>
    </row>
    <row r="10" spans="2:18">
      <c r="B10" s="7"/>
      <c r="C10" s="7"/>
      <c r="D10" s="22"/>
      <c r="E10" s="26"/>
      <c r="F10" s="7"/>
      <c r="G10" s="7"/>
      <c r="H10" t="str">
        <f>IF(G10="","",F10&amp;G10)</f>
        <v/>
      </c>
      <c r="J10" t="str">
        <f>IF(D10="","",DATEDIF(D10,Categories!$A$5,"Y"))</f>
        <v/>
      </c>
      <c r="K10" t="str">
        <f>IF($J10="","",IF(VLOOKUP(($J10&amp;$C10),Categories!$F:$V,K$7,FALSE)=0,"",VLOOKUP(($J10&amp;$C10),Categories!$F:$V,K$7,FALSE)))</f>
        <v/>
      </c>
      <c r="L10" t="str">
        <f>IF($J10="","",IF(VLOOKUP(($J10&amp;$C10),Categories!$F:$V,L$7,FALSE)=0,"",VLOOKUP(($J10&amp;$C10),Categories!$F:$V,L$7,FALSE)))</f>
        <v/>
      </c>
      <c r="M10" t="str">
        <f>IF($J10="","",IF(VLOOKUP(($J10&amp;$C10),Categories!$F:$V,M$7,FALSE)=0,"",VLOOKUP(($J10&amp;$C10),Categories!$F:$V,M$7,FALSE)))</f>
        <v/>
      </c>
      <c r="N10" t="str">
        <f>IF($J10="","",IF(VLOOKUP(($J10&amp;$C10),Categories!$F:$V,N$7,FALSE)=0,"",VLOOKUP(($J10&amp;$C10),Categories!$F:$V,N$7,FALSE)))</f>
        <v/>
      </c>
      <c r="O10" t="str">
        <f>IF($J10="","",IF(VLOOKUP(($J10&amp;$C10),Categories!$F:$V,O$7,FALSE)=0,"",VLOOKUP(($J10&amp;$C10),Categories!$F:$V,O$7,FALSE)))</f>
        <v/>
      </c>
      <c r="P10" t="str">
        <f>IF($J10="","",IF(VLOOKUP(($J10&amp;$C10),Categories!$F:$V,P$7,FALSE)=0,"",VLOOKUP(($J10&amp;$C10),Categories!$F:$V,P$7,FALSE)))</f>
        <v/>
      </c>
      <c r="Q10" t="str">
        <f>IF($J10="","",IF(VLOOKUP(($J10&amp;$C10),Categories!$F:$V,Q$7,FALSE)=0,"",VLOOKUP(($J10&amp;$C10),Categories!$F:$V,Q$7,FALSE)))</f>
        <v/>
      </c>
      <c r="R10" t="str">
        <f>IF($J10="","",IF(VLOOKUP(($J10&amp;$C10),Categories!$F:$V,R$7,FALSE)=0,"",VLOOKUP(($J10&amp;$C10),Categories!$F:$V,R$7,FALSE)))</f>
        <v/>
      </c>
    </row>
    <row r="11" spans="2:18">
      <c r="B11" s="7"/>
      <c r="C11" s="7"/>
      <c r="D11" s="22"/>
      <c r="E11" s="27"/>
      <c r="F11" s="7"/>
      <c r="G11" s="7"/>
      <c r="H11" t="str">
        <f t="shared" ref="H11:H74" si="0">IF(G11="","",F11&amp;G11)</f>
        <v/>
      </c>
      <c r="J11" t="str">
        <f>IF(D11="","",DATEDIF(D11,Categories!$A$5,"Y"))</f>
        <v/>
      </c>
      <c r="K11" t="str">
        <f>IF($J11="","",IF(VLOOKUP(($J11&amp;$C11),Categories!$F:$V,K$7,FALSE)=0,"",VLOOKUP(($J11&amp;$C11),Categories!$F:$V,K$7,FALSE)))</f>
        <v/>
      </c>
      <c r="L11" t="str">
        <f>IF($J11="","",IF(VLOOKUP(($J11&amp;$C11),Categories!$F:$V,L$7,FALSE)=0,"",VLOOKUP(($J11&amp;$C11),Categories!$F:$V,L$7,FALSE)))</f>
        <v/>
      </c>
      <c r="M11" t="str">
        <f>IF($J11="","",IF(VLOOKUP(($J11&amp;$C11),Categories!$F:$V,M$7,FALSE)=0,"",VLOOKUP(($J11&amp;$C11),Categories!$F:$V,M$7,FALSE)))</f>
        <v/>
      </c>
      <c r="N11" t="str">
        <f>IF($J11="","",IF(VLOOKUP(($J11&amp;$C11),Categories!$F:$V,N$7,FALSE)=0,"",VLOOKUP(($J11&amp;$C11),Categories!$F:$V,N$7,FALSE)))</f>
        <v/>
      </c>
      <c r="O11" t="str">
        <f>IF($J11="","",IF(VLOOKUP(($J11&amp;$C11),Categories!$F:$V,O$7,FALSE)=0,"",VLOOKUP(($J11&amp;$C11),Categories!$F:$V,O$7,FALSE)))</f>
        <v/>
      </c>
      <c r="P11" t="str">
        <f>IF($J11="","",IF(VLOOKUP(($J11&amp;$C11),Categories!$F:$V,P$7,FALSE)=0,"",VLOOKUP(($J11&amp;$C11),Categories!$F:$V,P$7,FALSE)))</f>
        <v/>
      </c>
      <c r="Q11" t="str">
        <f>IF($J11="","",IF(VLOOKUP(($J11&amp;$C11),Categories!$F:$V,Q$7,FALSE)=0,"",VLOOKUP(($J11&amp;$C11),Categories!$F:$V,Q$7,FALSE)))</f>
        <v/>
      </c>
      <c r="R11" t="str">
        <f>IF($J11="","",IF(VLOOKUP(($J11&amp;$C11),Categories!$F:$V,R$7,FALSE)=0,"",VLOOKUP(($J11&amp;$C11),Categories!$F:$V,R$7,FALSE)))</f>
        <v/>
      </c>
    </row>
    <row r="12" spans="2:18">
      <c r="B12" s="7"/>
      <c r="C12" s="7"/>
      <c r="D12" s="22"/>
      <c r="E12" s="26"/>
      <c r="F12" s="7"/>
      <c r="G12" s="7"/>
      <c r="H12" t="str">
        <f t="shared" si="0"/>
        <v/>
      </c>
      <c r="J12" t="str">
        <f>IF(D12="","",DATEDIF(D12,Categories!$A$5,"Y"))</f>
        <v/>
      </c>
      <c r="K12" t="str">
        <f>IF($J12="","",IF(VLOOKUP(($J12&amp;$C12),Categories!$F:$V,K$7,FALSE)=0,"",VLOOKUP(($J12&amp;$C12),Categories!$F:$V,K$7,FALSE)))</f>
        <v/>
      </c>
      <c r="L12" t="str">
        <f>IF($J12="","",IF(VLOOKUP(($J12&amp;$C12),Categories!$F:$V,L$7,FALSE)=0,"",VLOOKUP(($J12&amp;$C12),Categories!$F:$V,L$7,FALSE)))</f>
        <v/>
      </c>
      <c r="M12" t="str">
        <f>IF($J12="","",IF(VLOOKUP(($J12&amp;$C12),Categories!$F:$V,M$7,FALSE)=0,"",VLOOKUP(($J12&amp;$C12),Categories!$F:$V,M$7,FALSE)))</f>
        <v/>
      </c>
      <c r="N12" t="str">
        <f>IF($J12="","",IF(VLOOKUP(($J12&amp;$C12),Categories!$F:$V,N$7,FALSE)=0,"",VLOOKUP(($J12&amp;$C12),Categories!$F:$V,N$7,FALSE)))</f>
        <v/>
      </c>
      <c r="O12" t="str">
        <f>IF($J12="","",IF(VLOOKUP(($J12&amp;$C12),Categories!$F:$V,O$7,FALSE)=0,"",VLOOKUP(($J12&amp;$C12),Categories!$F:$V,O$7,FALSE)))</f>
        <v/>
      </c>
      <c r="P12" t="str">
        <f>IF($J12="","",IF(VLOOKUP(($J12&amp;$C12),Categories!$F:$V,P$7,FALSE)=0,"",VLOOKUP(($J12&amp;$C12),Categories!$F:$V,P$7,FALSE)))</f>
        <v/>
      </c>
      <c r="Q12" t="str">
        <f>IF($J12="","",IF(VLOOKUP(($J12&amp;$C12),Categories!$F:$V,Q$7,FALSE)=0,"",VLOOKUP(($J12&amp;$C12),Categories!$F:$V,Q$7,FALSE)))</f>
        <v/>
      </c>
      <c r="R12" t="str">
        <f>IF($J12="","",IF(VLOOKUP(($J12&amp;$C12),Categories!$F:$V,R$7,FALSE)=0,"",VLOOKUP(($J12&amp;$C12),Categories!$F:$V,R$7,FALSE)))</f>
        <v/>
      </c>
    </row>
    <row r="13" spans="2:18">
      <c r="B13" s="7"/>
      <c r="C13" s="7"/>
      <c r="D13" s="22"/>
      <c r="E13" s="26"/>
      <c r="F13" s="7"/>
      <c r="G13" s="7"/>
      <c r="H13" t="str">
        <f t="shared" si="0"/>
        <v/>
      </c>
      <c r="J13" t="str">
        <f>IF(D13="","",DATEDIF(D13,Categories!$A$5,"Y"))</f>
        <v/>
      </c>
      <c r="K13" t="str">
        <f>IF($J13="","",IF(VLOOKUP(($J13&amp;$C13),Categories!$F:$V,K$7,FALSE)=0,"",VLOOKUP(($J13&amp;$C13),Categories!$F:$V,K$7,FALSE)))</f>
        <v/>
      </c>
      <c r="L13" t="str">
        <f>IF($J13="","",IF(VLOOKUP(($J13&amp;$C13),Categories!$F:$V,L$7,FALSE)=0,"",VLOOKUP(($J13&amp;$C13),Categories!$F:$V,L$7,FALSE)))</f>
        <v/>
      </c>
      <c r="M13" t="str">
        <f>IF($J13="","",IF(VLOOKUP(($J13&amp;$C13),Categories!$F:$V,M$7,FALSE)=0,"",VLOOKUP(($J13&amp;$C13),Categories!$F:$V,M$7,FALSE)))</f>
        <v/>
      </c>
      <c r="N13" t="str">
        <f>IF($J13="","",IF(VLOOKUP(($J13&amp;$C13),Categories!$F:$V,N$7,FALSE)=0,"",VLOOKUP(($J13&amp;$C13),Categories!$F:$V,N$7,FALSE)))</f>
        <v/>
      </c>
      <c r="O13" t="str">
        <f>IF($J13="","",IF(VLOOKUP(($J13&amp;$C13),Categories!$F:$V,O$7,FALSE)=0,"",VLOOKUP(($J13&amp;$C13),Categories!$F:$V,O$7,FALSE)))</f>
        <v/>
      </c>
      <c r="P13" t="str">
        <f>IF($J13="","",IF(VLOOKUP(($J13&amp;$C13),Categories!$F:$V,P$7,FALSE)=0,"",VLOOKUP(($J13&amp;$C13),Categories!$F:$V,P$7,FALSE)))</f>
        <v/>
      </c>
      <c r="Q13" t="str">
        <f>IF($J13="","",IF(VLOOKUP(($J13&amp;$C13),Categories!$F:$V,Q$7,FALSE)=0,"",VLOOKUP(($J13&amp;$C13),Categories!$F:$V,Q$7,FALSE)))</f>
        <v/>
      </c>
      <c r="R13" t="str">
        <f>IF($J13="","",IF(VLOOKUP(($J13&amp;$C13),Categories!$F:$V,R$7,FALSE)=0,"",VLOOKUP(($J13&amp;$C13),Categories!$F:$V,R$7,FALSE)))</f>
        <v/>
      </c>
    </row>
    <row r="14" spans="2:18">
      <c r="B14" s="7"/>
      <c r="C14" s="7"/>
      <c r="D14" s="22"/>
      <c r="E14" s="26"/>
      <c r="F14" s="7"/>
      <c r="G14" s="7"/>
      <c r="H14" t="str">
        <f t="shared" si="0"/>
        <v/>
      </c>
      <c r="J14" t="str">
        <f>IF(D14="","",DATEDIF(D14,Categories!$A$5,"Y"))</f>
        <v/>
      </c>
      <c r="K14" t="str">
        <f>IF($J14="","",IF(VLOOKUP(($J14&amp;$C14),Categories!$F:$V,K$7,FALSE)=0,"",VLOOKUP(($J14&amp;$C14),Categories!$F:$V,K$7,FALSE)))</f>
        <v/>
      </c>
      <c r="L14" t="str">
        <f>IF($J14="","",IF(VLOOKUP(($J14&amp;$C14),Categories!$F:$V,L$7,FALSE)=0,"",VLOOKUP(($J14&amp;$C14),Categories!$F:$V,L$7,FALSE)))</f>
        <v/>
      </c>
      <c r="M14" t="str">
        <f>IF($J14="","",IF(VLOOKUP(($J14&amp;$C14),Categories!$F:$V,M$7,FALSE)=0,"",VLOOKUP(($J14&amp;$C14),Categories!$F:$V,M$7,FALSE)))</f>
        <v/>
      </c>
      <c r="N14" t="str">
        <f>IF($J14="","",IF(VLOOKUP(($J14&amp;$C14),Categories!$F:$V,N$7,FALSE)=0,"",VLOOKUP(($J14&amp;$C14),Categories!$F:$V,N$7,FALSE)))</f>
        <v/>
      </c>
      <c r="O14" t="str">
        <f>IF($J14="","",IF(VLOOKUP(($J14&amp;$C14),Categories!$F:$V,O$7,FALSE)=0,"",VLOOKUP(($J14&amp;$C14),Categories!$F:$V,O$7,FALSE)))</f>
        <v/>
      </c>
      <c r="P14" t="str">
        <f>IF($J14="","",IF(VLOOKUP(($J14&amp;$C14),Categories!$F:$V,P$7,FALSE)=0,"",VLOOKUP(($J14&amp;$C14),Categories!$F:$V,P$7,FALSE)))</f>
        <v/>
      </c>
      <c r="Q14" t="str">
        <f>IF($J14="","",IF(VLOOKUP(($J14&amp;$C14),Categories!$F:$V,Q$7,FALSE)=0,"",VLOOKUP(($J14&amp;$C14),Categories!$F:$V,Q$7,FALSE)))</f>
        <v/>
      </c>
      <c r="R14" t="str">
        <f>IF($J14="","",IF(VLOOKUP(($J14&amp;$C14),Categories!$F:$V,R$7,FALSE)=0,"",VLOOKUP(($J14&amp;$C14),Categories!$F:$V,R$7,FALSE)))</f>
        <v/>
      </c>
    </row>
    <row r="15" spans="2:18">
      <c r="B15" s="7"/>
      <c r="C15" s="7"/>
      <c r="D15" s="22"/>
      <c r="E15" s="26"/>
      <c r="F15" s="7"/>
      <c r="G15" s="7"/>
      <c r="H15" t="str">
        <f t="shared" si="0"/>
        <v/>
      </c>
      <c r="J15" t="str">
        <f>IF(D15="","",DATEDIF(D15,Categories!$A$5,"Y"))</f>
        <v/>
      </c>
      <c r="K15" t="str">
        <f>IF($J15="","",IF(VLOOKUP(($J15&amp;$C15),Categories!$F:$V,K$7,FALSE)=0,"",VLOOKUP(($J15&amp;$C15),Categories!$F:$V,K$7,FALSE)))</f>
        <v/>
      </c>
      <c r="L15" t="str">
        <f>IF($J15="","",IF(VLOOKUP(($J15&amp;$C15),Categories!$F:$V,L$7,FALSE)=0,"",VLOOKUP(($J15&amp;$C15),Categories!$F:$V,L$7,FALSE)))</f>
        <v/>
      </c>
      <c r="M15" t="str">
        <f>IF($J15="","",IF(VLOOKUP(($J15&amp;$C15),Categories!$F:$V,M$7,FALSE)=0,"",VLOOKUP(($J15&amp;$C15),Categories!$F:$V,M$7,FALSE)))</f>
        <v/>
      </c>
      <c r="N15" t="str">
        <f>IF($J15="","",IF(VLOOKUP(($J15&amp;$C15),Categories!$F:$V,N$7,FALSE)=0,"",VLOOKUP(($J15&amp;$C15),Categories!$F:$V,N$7,FALSE)))</f>
        <v/>
      </c>
      <c r="O15" t="str">
        <f>IF($J15="","",IF(VLOOKUP(($J15&amp;$C15),Categories!$F:$V,O$7,FALSE)=0,"",VLOOKUP(($J15&amp;$C15),Categories!$F:$V,O$7,FALSE)))</f>
        <v/>
      </c>
      <c r="P15" t="str">
        <f>IF($J15="","",IF(VLOOKUP(($J15&amp;$C15),Categories!$F:$V,P$7,FALSE)=0,"",VLOOKUP(($J15&amp;$C15),Categories!$F:$V,P$7,FALSE)))</f>
        <v/>
      </c>
      <c r="Q15" t="str">
        <f>IF($J15="","",IF(VLOOKUP(($J15&amp;$C15),Categories!$F:$V,Q$7,FALSE)=0,"",VLOOKUP(($J15&amp;$C15),Categories!$F:$V,Q$7,FALSE)))</f>
        <v/>
      </c>
      <c r="R15" t="str">
        <f>IF($J15="","",IF(VLOOKUP(($J15&amp;$C15),Categories!$F:$V,R$7,FALSE)=0,"",VLOOKUP(($J15&amp;$C15),Categories!$F:$V,R$7,FALSE)))</f>
        <v/>
      </c>
    </row>
    <row r="16" spans="2:18">
      <c r="B16" s="7"/>
      <c r="C16" s="7"/>
      <c r="D16" s="22"/>
      <c r="E16" s="26"/>
      <c r="F16" s="7"/>
      <c r="G16" s="7"/>
      <c r="H16" t="str">
        <f t="shared" si="0"/>
        <v/>
      </c>
      <c r="J16" t="str">
        <f>IF(D16="","",DATEDIF(D16,Categories!$A$5,"Y"))</f>
        <v/>
      </c>
      <c r="K16" t="str">
        <f>IF($J16="","",IF(VLOOKUP(($J16&amp;$C16),Categories!$F:$V,K$7,FALSE)=0,"",VLOOKUP(($J16&amp;$C16),Categories!$F:$V,K$7,FALSE)))</f>
        <v/>
      </c>
      <c r="L16" t="str">
        <f>IF($J16="","",IF(VLOOKUP(($J16&amp;$C16),Categories!$F:$V,L$7,FALSE)=0,"",VLOOKUP(($J16&amp;$C16),Categories!$F:$V,L$7,FALSE)))</f>
        <v/>
      </c>
      <c r="M16" t="str">
        <f>IF($J16="","",IF(VLOOKUP(($J16&amp;$C16),Categories!$F:$V,M$7,FALSE)=0,"",VLOOKUP(($J16&amp;$C16),Categories!$F:$V,M$7,FALSE)))</f>
        <v/>
      </c>
      <c r="N16" t="str">
        <f>IF($J16="","",IF(VLOOKUP(($J16&amp;$C16),Categories!$F:$V,N$7,FALSE)=0,"",VLOOKUP(($J16&amp;$C16),Categories!$F:$V,N$7,FALSE)))</f>
        <v/>
      </c>
      <c r="O16" t="str">
        <f>IF($J16="","",IF(VLOOKUP(($J16&amp;$C16),Categories!$F:$V,O$7,FALSE)=0,"",VLOOKUP(($J16&amp;$C16),Categories!$F:$V,O$7,FALSE)))</f>
        <v/>
      </c>
      <c r="P16" t="str">
        <f>IF($J16="","",IF(VLOOKUP(($J16&amp;$C16),Categories!$F:$V,P$7,FALSE)=0,"",VLOOKUP(($J16&amp;$C16),Categories!$F:$V,P$7,FALSE)))</f>
        <v/>
      </c>
      <c r="Q16" t="str">
        <f>IF($J16="","",IF(VLOOKUP(($J16&amp;$C16),Categories!$F:$V,Q$7,FALSE)=0,"",VLOOKUP(($J16&amp;$C16),Categories!$F:$V,Q$7,FALSE)))</f>
        <v/>
      </c>
      <c r="R16" t="str">
        <f>IF($J16="","",IF(VLOOKUP(($J16&amp;$C16),Categories!$F:$V,R$7,FALSE)=0,"",VLOOKUP(($J16&amp;$C16),Categories!$F:$V,R$7,FALSE)))</f>
        <v/>
      </c>
    </row>
    <row r="17" spans="2:18">
      <c r="B17" s="7"/>
      <c r="C17" s="7"/>
      <c r="D17" s="22"/>
      <c r="E17" s="26"/>
      <c r="F17" s="7"/>
      <c r="G17" s="7"/>
      <c r="H17" t="str">
        <f t="shared" si="0"/>
        <v/>
      </c>
      <c r="J17" t="str">
        <f>IF(D17="","",DATEDIF(D17,Categories!$A$5,"Y"))</f>
        <v/>
      </c>
      <c r="K17" t="str">
        <f>IF($J17="","",IF(VLOOKUP(($J17&amp;$C17),Categories!$F:$V,K$7,FALSE)=0,"",VLOOKUP(($J17&amp;$C17),Categories!$F:$V,K$7,FALSE)))</f>
        <v/>
      </c>
      <c r="L17" t="str">
        <f>IF($J17="","",IF(VLOOKUP(($J17&amp;$C17),Categories!$F:$V,L$7,FALSE)=0,"",VLOOKUP(($J17&amp;$C17),Categories!$F:$V,L$7,FALSE)))</f>
        <v/>
      </c>
      <c r="M17" t="str">
        <f>IF($J17="","",IF(VLOOKUP(($J17&amp;$C17),Categories!$F:$V,M$7,FALSE)=0,"",VLOOKUP(($J17&amp;$C17),Categories!$F:$V,M$7,FALSE)))</f>
        <v/>
      </c>
      <c r="N17" t="str">
        <f>IF($J17="","",IF(VLOOKUP(($J17&amp;$C17),Categories!$F:$V,N$7,FALSE)=0,"",VLOOKUP(($J17&amp;$C17),Categories!$F:$V,N$7,FALSE)))</f>
        <v/>
      </c>
      <c r="O17" t="str">
        <f>IF($J17="","",IF(VLOOKUP(($J17&amp;$C17),Categories!$F:$V,O$7,FALSE)=0,"",VLOOKUP(($J17&amp;$C17),Categories!$F:$V,O$7,FALSE)))</f>
        <v/>
      </c>
      <c r="P17" t="str">
        <f>IF($J17="","",IF(VLOOKUP(($J17&amp;$C17),Categories!$F:$V,P$7,FALSE)=0,"",VLOOKUP(($J17&amp;$C17),Categories!$F:$V,P$7,FALSE)))</f>
        <v/>
      </c>
      <c r="Q17" t="str">
        <f>IF($J17="","",IF(VLOOKUP(($J17&amp;$C17),Categories!$F:$V,Q$7,FALSE)=0,"",VLOOKUP(($J17&amp;$C17),Categories!$F:$V,Q$7,FALSE)))</f>
        <v/>
      </c>
      <c r="R17" t="str">
        <f>IF($J17="","",IF(VLOOKUP(($J17&amp;$C17),Categories!$F:$V,R$7,FALSE)=0,"",VLOOKUP(($J17&amp;$C17),Categories!$F:$V,R$7,FALSE)))</f>
        <v/>
      </c>
    </row>
    <row r="18" spans="2:18">
      <c r="B18" s="7"/>
      <c r="C18" s="7"/>
      <c r="D18" s="22"/>
      <c r="E18" s="26"/>
      <c r="F18" s="7"/>
      <c r="G18" s="7"/>
      <c r="H18" t="str">
        <f t="shared" si="0"/>
        <v/>
      </c>
      <c r="J18" t="str">
        <f>IF(D18="","",DATEDIF(D18,Categories!$A$5,"Y"))</f>
        <v/>
      </c>
      <c r="K18" t="str">
        <f>IF($J18="","",IF(VLOOKUP(($J18&amp;$C18),Categories!$F:$V,K$7,FALSE)=0,"",VLOOKUP(($J18&amp;$C18),Categories!$F:$V,K$7,FALSE)))</f>
        <v/>
      </c>
      <c r="L18" t="str">
        <f>IF($J18="","",IF(VLOOKUP(($J18&amp;$C18),Categories!$F:$V,L$7,FALSE)=0,"",VLOOKUP(($J18&amp;$C18),Categories!$F:$V,L$7,FALSE)))</f>
        <v/>
      </c>
      <c r="M18" t="str">
        <f>IF($J18="","",IF(VLOOKUP(($J18&amp;$C18),Categories!$F:$V,M$7,FALSE)=0,"",VLOOKUP(($J18&amp;$C18),Categories!$F:$V,M$7,FALSE)))</f>
        <v/>
      </c>
      <c r="N18" t="str">
        <f>IF($J18="","",IF(VLOOKUP(($J18&amp;$C18),Categories!$F:$V,N$7,FALSE)=0,"",VLOOKUP(($J18&amp;$C18),Categories!$F:$V,N$7,FALSE)))</f>
        <v/>
      </c>
      <c r="O18" t="str">
        <f>IF($J18="","",IF(VLOOKUP(($J18&amp;$C18),Categories!$F:$V,O$7,FALSE)=0,"",VLOOKUP(($J18&amp;$C18),Categories!$F:$V,O$7,FALSE)))</f>
        <v/>
      </c>
      <c r="P18" t="str">
        <f>IF($J18="","",IF(VLOOKUP(($J18&amp;$C18),Categories!$F:$V,P$7,FALSE)=0,"",VLOOKUP(($J18&amp;$C18),Categories!$F:$V,P$7,FALSE)))</f>
        <v/>
      </c>
      <c r="Q18" t="str">
        <f>IF($J18="","",IF(VLOOKUP(($J18&amp;$C18),Categories!$F:$V,Q$7,FALSE)=0,"",VLOOKUP(($J18&amp;$C18),Categories!$F:$V,Q$7,FALSE)))</f>
        <v/>
      </c>
      <c r="R18" t="str">
        <f>IF($J18="","",IF(VLOOKUP(($J18&amp;$C18),Categories!$F:$V,R$7,FALSE)=0,"",VLOOKUP(($J18&amp;$C18),Categories!$F:$V,R$7,FALSE)))</f>
        <v/>
      </c>
    </row>
    <row r="19" spans="2:18">
      <c r="B19" s="7"/>
      <c r="C19" s="7"/>
      <c r="D19" s="22"/>
      <c r="E19" s="26"/>
      <c r="F19" s="7"/>
      <c r="G19" s="7"/>
      <c r="H19" t="str">
        <f t="shared" si="0"/>
        <v/>
      </c>
      <c r="J19" t="str">
        <f>IF(D19="","",DATEDIF(D19,Categories!$A$5,"Y"))</f>
        <v/>
      </c>
      <c r="K19" t="str">
        <f>IF($J19="","",IF(VLOOKUP(($J19&amp;$C19),Categories!$F:$V,K$7,FALSE)=0,"",VLOOKUP(($J19&amp;$C19),Categories!$F:$V,K$7,FALSE)))</f>
        <v/>
      </c>
      <c r="L19" t="str">
        <f>IF($J19="","",IF(VLOOKUP(($J19&amp;$C19),Categories!$F:$V,L$7,FALSE)=0,"",VLOOKUP(($J19&amp;$C19),Categories!$F:$V,L$7,FALSE)))</f>
        <v/>
      </c>
      <c r="M19" t="str">
        <f>IF($J19="","",IF(VLOOKUP(($J19&amp;$C19),Categories!$F:$V,M$7,FALSE)=0,"",VLOOKUP(($J19&amp;$C19),Categories!$F:$V,M$7,FALSE)))</f>
        <v/>
      </c>
      <c r="N19" t="str">
        <f>IF($J19="","",IF(VLOOKUP(($J19&amp;$C19),Categories!$F:$V,N$7,FALSE)=0,"",VLOOKUP(($J19&amp;$C19),Categories!$F:$V,N$7,FALSE)))</f>
        <v/>
      </c>
      <c r="O19" t="str">
        <f>IF($J19="","",IF(VLOOKUP(($J19&amp;$C19),Categories!$F:$V,O$7,FALSE)=0,"",VLOOKUP(($J19&amp;$C19),Categories!$F:$V,O$7,FALSE)))</f>
        <v/>
      </c>
      <c r="P19" t="str">
        <f>IF($J19="","",IF(VLOOKUP(($J19&amp;$C19),Categories!$F:$V,P$7,FALSE)=0,"",VLOOKUP(($J19&amp;$C19),Categories!$F:$V,P$7,FALSE)))</f>
        <v/>
      </c>
      <c r="Q19" t="str">
        <f>IF($J19="","",IF(VLOOKUP(($J19&amp;$C19),Categories!$F:$V,Q$7,FALSE)=0,"",VLOOKUP(($J19&amp;$C19),Categories!$F:$V,Q$7,FALSE)))</f>
        <v/>
      </c>
      <c r="R19" t="str">
        <f>IF($J19="","",IF(VLOOKUP(($J19&amp;$C19),Categories!$F:$V,R$7,FALSE)=0,"",VLOOKUP(($J19&amp;$C19),Categories!$F:$V,R$7,FALSE)))</f>
        <v/>
      </c>
    </row>
    <row r="20" spans="2:18">
      <c r="B20" s="7"/>
      <c r="C20" s="7"/>
      <c r="D20" s="22"/>
      <c r="E20" s="26"/>
      <c r="F20" s="7"/>
      <c r="G20" s="7"/>
      <c r="H20" t="str">
        <f t="shared" si="0"/>
        <v/>
      </c>
      <c r="J20" t="str">
        <f>IF(D20="","",DATEDIF(D20,Categories!$A$5,"Y"))</f>
        <v/>
      </c>
      <c r="K20" t="str">
        <f>IF($J20="","",IF(VLOOKUP(($J20&amp;$C20),Categories!$F:$V,K$7,FALSE)=0,"",VLOOKUP(($J20&amp;$C20),Categories!$F:$V,K$7,FALSE)))</f>
        <v/>
      </c>
      <c r="L20" t="str">
        <f>IF($J20="","",IF(VLOOKUP(($J20&amp;$C20),Categories!$F:$V,L$7,FALSE)=0,"",VLOOKUP(($J20&amp;$C20),Categories!$F:$V,L$7,FALSE)))</f>
        <v/>
      </c>
      <c r="M20" t="str">
        <f>IF($J20="","",IF(VLOOKUP(($J20&amp;$C20),Categories!$F:$V,M$7,FALSE)=0,"",VLOOKUP(($J20&amp;$C20),Categories!$F:$V,M$7,FALSE)))</f>
        <v/>
      </c>
      <c r="N20" t="str">
        <f>IF($J20="","",IF(VLOOKUP(($J20&amp;$C20),Categories!$F:$V,N$7,FALSE)=0,"",VLOOKUP(($J20&amp;$C20),Categories!$F:$V,N$7,FALSE)))</f>
        <v/>
      </c>
      <c r="O20" t="str">
        <f>IF($J20="","",IF(VLOOKUP(($J20&amp;$C20),Categories!$F:$V,O$7,FALSE)=0,"",VLOOKUP(($J20&amp;$C20),Categories!$F:$V,O$7,FALSE)))</f>
        <v/>
      </c>
      <c r="P20" t="str">
        <f>IF($J20="","",IF(VLOOKUP(($J20&amp;$C20),Categories!$F:$V,P$7,FALSE)=0,"",VLOOKUP(($J20&amp;$C20),Categories!$F:$V,P$7,FALSE)))</f>
        <v/>
      </c>
      <c r="Q20" t="str">
        <f>IF($J20="","",IF(VLOOKUP(($J20&amp;$C20),Categories!$F:$V,Q$7,FALSE)=0,"",VLOOKUP(($J20&amp;$C20),Categories!$F:$V,Q$7,FALSE)))</f>
        <v/>
      </c>
      <c r="R20" t="str">
        <f>IF($J20="","",IF(VLOOKUP(($J20&amp;$C20),Categories!$F:$V,R$7,FALSE)=0,"",VLOOKUP(($J20&amp;$C20),Categories!$F:$V,R$7,FALSE)))</f>
        <v/>
      </c>
    </row>
    <row r="21" spans="2:18">
      <c r="B21" s="7"/>
      <c r="C21" s="7"/>
      <c r="D21" s="22"/>
      <c r="E21" s="26"/>
      <c r="F21" s="7"/>
      <c r="G21" s="7"/>
      <c r="H21" t="str">
        <f t="shared" si="0"/>
        <v/>
      </c>
      <c r="J21" t="str">
        <f>IF(D21="","",DATEDIF(D21,Categories!$A$5,"Y"))</f>
        <v/>
      </c>
      <c r="K21" t="str">
        <f>IF($J21="","",IF(VLOOKUP(($J21&amp;$C21),Categories!$F:$V,K$7,FALSE)=0,"",VLOOKUP(($J21&amp;$C21),Categories!$F:$V,K$7,FALSE)))</f>
        <v/>
      </c>
      <c r="L21" t="str">
        <f>IF($J21="","",IF(VLOOKUP(($J21&amp;$C21),Categories!$F:$V,L$7,FALSE)=0,"",VLOOKUP(($J21&amp;$C21),Categories!$F:$V,L$7,FALSE)))</f>
        <v/>
      </c>
      <c r="M21" t="str">
        <f>IF($J21="","",IF(VLOOKUP(($J21&amp;$C21),Categories!$F:$V,M$7,FALSE)=0,"",VLOOKUP(($J21&amp;$C21),Categories!$F:$V,M$7,FALSE)))</f>
        <v/>
      </c>
      <c r="N21" t="str">
        <f>IF($J21="","",IF(VLOOKUP(($J21&amp;$C21),Categories!$F:$V,N$7,FALSE)=0,"",VLOOKUP(($J21&amp;$C21),Categories!$F:$V,N$7,FALSE)))</f>
        <v/>
      </c>
      <c r="O21" t="str">
        <f>IF($J21="","",IF(VLOOKUP(($J21&amp;$C21),Categories!$F:$V,O$7,FALSE)=0,"",VLOOKUP(($J21&amp;$C21),Categories!$F:$V,O$7,FALSE)))</f>
        <v/>
      </c>
      <c r="P21" t="str">
        <f>IF($J21="","",IF(VLOOKUP(($J21&amp;$C21),Categories!$F:$V,P$7,FALSE)=0,"",VLOOKUP(($J21&amp;$C21),Categories!$F:$V,P$7,FALSE)))</f>
        <v/>
      </c>
      <c r="Q21" t="str">
        <f>IF($J21="","",IF(VLOOKUP(($J21&amp;$C21),Categories!$F:$V,Q$7,FALSE)=0,"",VLOOKUP(($J21&amp;$C21),Categories!$F:$V,Q$7,FALSE)))</f>
        <v/>
      </c>
      <c r="R21" t="str">
        <f>IF($J21="","",IF(VLOOKUP(($J21&amp;$C21),Categories!$F:$V,R$7,FALSE)=0,"",VLOOKUP(($J21&amp;$C21),Categories!$F:$V,R$7,FALSE)))</f>
        <v/>
      </c>
    </row>
    <row r="22" spans="2:18">
      <c r="B22" s="7"/>
      <c r="C22" s="7"/>
      <c r="D22" s="22"/>
      <c r="E22" s="26"/>
      <c r="F22" s="7"/>
      <c r="G22" s="7"/>
      <c r="H22" t="str">
        <f t="shared" si="0"/>
        <v/>
      </c>
      <c r="J22" t="str">
        <f>IF(D22="","",DATEDIF(D22,Categories!$A$5,"Y"))</f>
        <v/>
      </c>
      <c r="K22" t="str">
        <f>IF($J22="","",IF(VLOOKUP(($J22&amp;$C22),Categories!$F:$V,K$7,FALSE)=0,"",VLOOKUP(($J22&amp;$C22),Categories!$F:$V,K$7,FALSE)))</f>
        <v/>
      </c>
      <c r="L22" t="str">
        <f>IF($J22="","",IF(VLOOKUP(($J22&amp;$C22),Categories!$F:$V,L$7,FALSE)=0,"",VLOOKUP(($J22&amp;$C22),Categories!$F:$V,L$7,FALSE)))</f>
        <v/>
      </c>
      <c r="M22" t="str">
        <f>IF($J22="","",IF(VLOOKUP(($J22&amp;$C22),Categories!$F:$V,M$7,FALSE)=0,"",VLOOKUP(($J22&amp;$C22),Categories!$F:$V,M$7,FALSE)))</f>
        <v/>
      </c>
      <c r="N22" t="str">
        <f>IF($J22="","",IF(VLOOKUP(($J22&amp;$C22),Categories!$F:$V,N$7,FALSE)=0,"",VLOOKUP(($J22&amp;$C22),Categories!$F:$V,N$7,FALSE)))</f>
        <v/>
      </c>
      <c r="O22" t="str">
        <f>IF($J22="","",IF(VLOOKUP(($J22&amp;$C22),Categories!$F:$V,O$7,FALSE)=0,"",VLOOKUP(($J22&amp;$C22),Categories!$F:$V,O$7,FALSE)))</f>
        <v/>
      </c>
      <c r="P22" t="str">
        <f>IF($J22="","",IF(VLOOKUP(($J22&amp;$C22),Categories!$F:$V,P$7,FALSE)=0,"",VLOOKUP(($J22&amp;$C22),Categories!$F:$V,P$7,FALSE)))</f>
        <v/>
      </c>
      <c r="Q22" t="str">
        <f>IF($J22="","",IF(VLOOKUP(($J22&amp;$C22),Categories!$F:$V,Q$7,FALSE)=0,"",VLOOKUP(($J22&amp;$C22),Categories!$F:$V,Q$7,FALSE)))</f>
        <v/>
      </c>
      <c r="R22" t="str">
        <f>IF($J22="","",IF(VLOOKUP(($J22&amp;$C22),Categories!$F:$V,R$7,FALSE)=0,"",VLOOKUP(($J22&amp;$C22),Categories!$F:$V,R$7,FALSE)))</f>
        <v/>
      </c>
    </row>
    <row r="23" spans="2:18">
      <c r="B23" s="7"/>
      <c r="C23" s="7"/>
      <c r="D23" s="22"/>
      <c r="E23" s="26"/>
      <c r="F23" s="7"/>
      <c r="G23" s="7"/>
      <c r="H23" t="str">
        <f t="shared" si="0"/>
        <v/>
      </c>
      <c r="J23" t="str">
        <f>IF(D23="","",DATEDIF(D23,Categories!$A$5,"Y"))</f>
        <v/>
      </c>
      <c r="K23" t="str">
        <f>IF($J23="","",IF(VLOOKUP(($J23&amp;$C23),Categories!$F:$V,K$7,FALSE)=0,"",VLOOKUP(($J23&amp;$C23),Categories!$F:$V,K$7,FALSE)))</f>
        <v/>
      </c>
      <c r="L23" t="str">
        <f>IF($J23="","",IF(VLOOKUP(($J23&amp;$C23),Categories!$F:$V,L$7,FALSE)=0,"",VLOOKUP(($J23&amp;$C23),Categories!$F:$V,L$7,FALSE)))</f>
        <v/>
      </c>
      <c r="M23" t="str">
        <f>IF($J23="","",IF(VLOOKUP(($J23&amp;$C23),Categories!$F:$V,M$7,FALSE)=0,"",VLOOKUP(($J23&amp;$C23),Categories!$F:$V,M$7,FALSE)))</f>
        <v/>
      </c>
      <c r="N23" t="str">
        <f>IF($J23="","",IF(VLOOKUP(($J23&amp;$C23),Categories!$F:$V,N$7,FALSE)=0,"",VLOOKUP(($J23&amp;$C23),Categories!$F:$V,N$7,FALSE)))</f>
        <v/>
      </c>
      <c r="O23" t="str">
        <f>IF($J23="","",IF(VLOOKUP(($J23&amp;$C23),Categories!$F:$V,O$7,FALSE)=0,"",VLOOKUP(($J23&amp;$C23),Categories!$F:$V,O$7,FALSE)))</f>
        <v/>
      </c>
      <c r="P23" t="str">
        <f>IF($J23="","",IF(VLOOKUP(($J23&amp;$C23),Categories!$F:$V,P$7,FALSE)=0,"",VLOOKUP(($J23&amp;$C23),Categories!$F:$V,P$7,FALSE)))</f>
        <v/>
      </c>
      <c r="Q23" t="str">
        <f>IF($J23="","",IF(VLOOKUP(($J23&amp;$C23),Categories!$F:$V,Q$7,FALSE)=0,"",VLOOKUP(($J23&amp;$C23),Categories!$F:$V,Q$7,FALSE)))</f>
        <v/>
      </c>
      <c r="R23" t="str">
        <f>IF($J23="","",IF(VLOOKUP(($J23&amp;$C23),Categories!$F:$V,R$7,FALSE)=0,"",VLOOKUP(($J23&amp;$C23),Categories!$F:$V,R$7,FALSE)))</f>
        <v/>
      </c>
    </row>
    <row r="24" spans="2:18">
      <c r="B24" s="7"/>
      <c r="C24" s="7"/>
      <c r="D24" s="22"/>
      <c r="E24" s="26"/>
      <c r="F24" s="7"/>
      <c r="G24" s="7"/>
      <c r="H24" t="str">
        <f t="shared" si="0"/>
        <v/>
      </c>
      <c r="J24" t="str">
        <f>IF(D24="","",DATEDIF(D24,Categories!$A$5,"Y"))</f>
        <v/>
      </c>
      <c r="K24" t="str">
        <f>IF($J24="","",IF(VLOOKUP(($J24&amp;$C24),Categories!$F:$V,K$7,FALSE)=0,"",VLOOKUP(($J24&amp;$C24),Categories!$F:$V,K$7,FALSE)))</f>
        <v/>
      </c>
      <c r="L24" t="str">
        <f>IF($J24="","",IF(VLOOKUP(($J24&amp;$C24),Categories!$F:$V,L$7,FALSE)=0,"",VLOOKUP(($J24&amp;$C24),Categories!$F:$V,L$7,FALSE)))</f>
        <v/>
      </c>
      <c r="M24" t="str">
        <f>IF($J24="","",IF(VLOOKUP(($J24&amp;$C24),Categories!$F:$V,M$7,FALSE)=0,"",VLOOKUP(($J24&amp;$C24),Categories!$F:$V,M$7,FALSE)))</f>
        <v/>
      </c>
      <c r="N24" t="str">
        <f>IF($J24="","",IF(VLOOKUP(($J24&amp;$C24),Categories!$F:$V,N$7,FALSE)=0,"",VLOOKUP(($J24&amp;$C24),Categories!$F:$V,N$7,FALSE)))</f>
        <v/>
      </c>
      <c r="O24" t="str">
        <f>IF($J24="","",IF(VLOOKUP(($J24&amp;$C24),Categories!$F:$V,O$7,FALSE)=0,"",VLOOKUP(($J24&amp;$C24),Categories!$F:$V,O$7,FALSE)))</f>
        <v/>
      </c>
      <c r="P24" t="str">
        <f>IF($J24="","",IF(VLOOKUP(($J24&amp;$C24),Categories!$F:$V,P$7,FALSE)=0,"",VLOOKUP(($J24&amp;$C24),Categories!$F:$V,P$7,FALSE)))</f>
        <v/>
      </c>
      <c r="Q24" t="str">
        <f>IF($J24="","",IF(VLOOKUP(($J24&amp;$C24),Categories!$F:$V,Q$7,FALSE)=0,"",VLOOKUP(($J24&amp;$C24),Categories!$F:$V,Q$7,FALSE)))</f>
        <v/>
      </c>
      <c r="R24" t="str">
        <f>IF($J24="","",IF(VLOOKUP(($J24&amp;$C24),Categories!$F:$V,R$7,FALSE)=0,"",VLOOKUP(($J24&amp;$C24),Categories!$F:$V,R$7,FALSE)))</f>
        <v/>
      </c>
    </row>
    <row r="25" spans="2:18">
      <c r="B25" s="7"/>
      <c r="C25" s="7"/>
      <c r="D25" s="22"/>
      <c r="E25" s="26"/>
      <c r="F25" s="7"/>
      <c r="G25" s="7"/>
      <c r="H25" t="str">
        <f t="shared" si="0"/>
        <v/>
      </c>
      <c r="J25" t="str">
        <f>IF(D25="","",DATEDIF(D25,Categories!$A$5,"Y"))</f>
        <v/>
      </c>
      <c r="K25" t="str">
        <f>IF($J25="","",IF(VLOOKUP(($J25&amp;$C25),Categories!$F:$V,K$7,FALSE)=0,"",VLOOKUP(($J25&amp;$C25),Categories!$F:$V,K$7,FALSE)))</f>
        <v/>
      </c>
      <c r="L25" t="str">
        <f>IF($J25="","",IF(VLOOKUP(($J25&amp;$C25),Categories!$F:$V,L$7,FALSE)=0,"",VLOOKUP(($J25&amp;$C25),Categories!$F:$V,L$7,FALSE)))</f>
        <v/>
      </c>
      <c r="M25" t="str">
        <f>IF($J25="","",IF(VLOOKUP(($J25&amp;$C25),Categories!$F:$V,M$7,FALSE)=0,"",VLOOKUP(($J25&amp;$C25),Categories!$F:$V,M$7,FALSE)))</f>
        <v/>
      </c>
      <c r="N25" t="str">
        <f>IF($J25="","",IF(VLOOKUP(($J25&amp;$C25),Categories!$F:$V,N$7,FALSE)=0,"",VLOOKUP(($J25&amp;$C25),Categories!$F:$V,N$7,FALSE)))</f>
        <v/>
      </c>
      <c r="O25" t="str">
        <f>IF($J25="","",IF(VLOOKUP(($J25&amp;$C25),Categories!$F:$V,O$7,FALSE)=0,"",VLOOKUP(($J25&amp;$C25),Categories!$F:$V,O$7,FALSE)))</f>
        <v/>
      </c>
      <c r="P25" t="str">
        <f>IF($J25="","",IF(VLOOKUP(($J25&amp;$C25),Categories!$F:$V,P$7,FALSE)=0,"",VLOOKUP(($J25&amp;$C25),Categories!$F:$V,P$7,FALSE)))</f>
        <v/>
      </c>
      <c r="Q25" t="str">
        <f>IF($J25="","",IF(VLOOKUP(($J25&amp;$C25),Categories!$F:$V,Q$7,FALSE)=0,"",VLOOKUP(($J25&amp;$C25),Categories!$F:$V,Q$7,FALSE)))</f>
        <v/>
      </c>
      <c r="R25" t="str">
        <f>IF($J25="","",IF(VLOOKUP(($J25&amp;$C25),Categories!$F:$V,R$7,FALSE)=0,"",VLOOKUP(($J25&amp;$C25),Categories!$F:$V,R$7,FALSE)))</f>
        <v/>
      </c>
    </row>
    <row r="26" spans="2:18">
      <c r="B26" s="7"/>
      <c r="C26" s="7"/>
      <c r="D26" s="22"/>
      <c r="E26" s="26"/>
      <c r="F26" s="7"/>
      <c r="G26" s="7"/>
      <c r="H26" t="str">
        <f t="shared" si="0"/>
        <v/>
      </c>
      <c r="J26" t="str">
        <f>IF(D26="","",DATEDIF(D26,Categories!$A$5,"Y"))</f>
        <v/>
      </c>
      <c r="K26" t="str">
        <f>IF($J26="","",IF(VLOOKUP(($J26&amp;$C26),Categories!$F:$V,K$7,FALSE)=0,"",VLOOKUP(($J26&amp;$C26),Categories!$F:$V,K$7,FALSE)))</f>
        <v/>
      </c>
      <c r="L26" t="str">
        <f>IF($J26="","",IF(VLOOKUP(($J26&amp;$C26),Categories!$F:$V,L$7,FALSE)=0,"",VLOOKUP(($J26&amp;$C26),Categories!$F:$V,L$7,FALSE)))</f>
        <v/>
      </c>
      <c r="M26" t="str">
        <f>IF($J26="","",IF(VLOOKUP(($J26&amp;$C26),Categories!$F:$V,M$7,FALSE)=0,"",VLOOKUP(($J26&amp;$C26),Categories!$F:$V,M$7,FALSE)))</f>
        <v/>
      </c>
      <c r="N26" t="str">
        <f>IF($J26="","",IF(VLOOKUP(($J26&amp;$C26),Categories!$F:$V,N$7,FALSE)=0,"",VLOOKUP(($J26&amp;$C26),Categories!$F:$V,N$7,FALSE)))</f>
        <v/>
      </c>
      <c r="O26" t="str">
        <f>IF($J26="","",IF(VLOOKUP(($J26&amp;$C26),Categories!$F:$V,O$7,FALSE)=0,"",VLOOKUP(($J26&amp;$C26),Categories!$F:$V,O$7,FALSE)))</f>
        <v/>
      </c>
      <c r="P26" t="str">
        <f>IF($J26="","",IF(VLOOKUP(($J26&amp;$C26),Categories!$F:$V,P$7,FALSE)=0,"",VLOOKUP(($J26&amp;$C26),Categories!$F:$V,P$7,FALSE)))</f>
        <v/>
      </c>
      <c r="Q26" t="str">
        <f>IF($J26="","",IF(VLOOKUP(($J26&amp;$C26),Categories!$F:$V,Q$7,FALSE)=0,"",VLOOKUP(($J26&amp;$C26),Categories!$F:$V,Q$7,FALSE)))</f>
        <v/>
      </c>
      <c r="R26" t="str">
        <f>IF($J26="","",IF(VLOOKUP(($J26&amp;$C26),Categories!$F:$V,R$7,FALSE)=0,"",VLOOKUP(($J26&amp;$C26),Categories!$F:$V,R$7,FALSE)))</f>
        <v/>
      </c>
    </row>
    <row r="27" spans="2:18">
      <c r="B27" s="7"/>
      <c r="C27" s="7"/>
      <c r="D27" s="22"/>
      <c r="E27" s="26"/>
      <c r="F27" s="7"/>
      <c r="G27" s="7"/>
      <c r="H27" t="str">
        <f t="shared" si="0"/>
        <v/>
      </c>
      <c r="J27" t="str">
        <f>IF(D27="","",DATEDIF(D27,Categories!$A$5,"Y"))</f>
        <v/>
      </c>
      <c r="K27" t="str">
        <f>IF($J27="","",IF(VLOOKUP(($J27&amp;$C27),Categories!$F:$V,K$7,FALSE)=0,"",VLOOKUP(($J27&amp;$C27),Categories!$F:$V,K$7,FALSE)))</f>
        <v/>
      </c>
      <c r="L27" t="str">
        <f>IF($J27="","",IF(VLOOKUP(($J27&amp;$C27),Categories!$F:$V,L$7,FALSE)=0,"",VLOOKUP(($J27&amp;$C27),Categories!$F:$V,L$7,FALSE)))</f>
        <v/>
      </c>
      <c r="M27" t="str">
        <f>IF($J27="","",IF(VLOOKUP(($J27&amp;$C27),Categories!$F:$V,M$7,FALSE)=0,"",VLOOKUP(($J27&amp;$C27),Categories!$F:$V,M$7,FALSE)))</f>
        <v/>
      </c>
      <c r="N27" t="str">
        <f>IF($J27="","",IF(VLOOKUP(($J27&amp;$C27),Categories!$F:$V,N$7,FALSE)=0,"",VLOOKUP(($J27&amp;$C27),Categories!$F:$V,N$7,FALSE)))</f>
        <v/>
      </c>
      <c r="O27" t="str">
        <f>IF($J27="","",IF(VLOOKUP(($J27&amp;$C27),Categories!$F:$V,O$7,FALSE)=0,"",VLOOKUP(($J27&amp;$C27),Categories!$F:$V,O$7,FALSE)))</f>
        <v/>
      </c>
      <c r="P27" t="str">
        <f>IF($J27="","",IF(VLOOKUP(($J27&amp;$C27),Categories!$F:$V,P$7,FALSE)=0,"",VLOOKUP(($J27&amp;$C27),Categories!$F:$V,P$7,FALSE)))</f>
        <v/>
      </c>
      <c r="Q27" t="str">
        <f>IF($J27="","",IF(VLOOKUP(($J27&amp;$C27),Categories!$F:$V,Q$7,FALSE)=0,"",VLOOKUP(($J27&amp;$C27),Categories!$F:$V,Q$7,FALSE)))</f>
        <v/>
      </c>
      <c r="R27" t="str">
        <f>IF($J27="","",IF(VLOOKUP(($J27&amp;$C27),Categories!$F:$V,R$7,FALSE)=0,"",VLOOKUP(($J27&amp;$C27),Categories!$F:$V,R$7,FALSE)))</f>
        <v/>
      </c>
    </row>
    <row r="28" spans="2:18">
      <c r="B28" s="7"/>
      <c r="C28" s="7"/>
      <c r="D28" s="22"/>
      <c r="E28" s="26"/>
      <c r="F28" s="7"/>
      <c r="G28" s="7"/>
      <c r="H28" t="str">
        <f t="shared" si="0"/>
        <v/>
      </c>
      <c r="J28" t="str">
        <f>IF(D28="","",DATEDIF(D28,Categories!$A$5,"Y"))</f>
        <v/>
      </c>
      <c r="K28" t="str">
        <f>IF($J28="","",IF(VLOOKUP(($J28&amp;$C28),Categories!$F:$V,K$7,FALSE)=0,"",VLOOKUP(($J28&amp;$C28),Categories!$F:$V,K$7,FALSE)))</f>
        <v/>
      </c>
      <c r="L28" t="str">
        <f>IF($J28="","",IF(VLOOKUP(($J28&amp;$C28),Categories!$F:$V,L$7,FALSE)=0,"",VLOOKUP(($J28&amp;$C28),Categories!$F:$V,L$7,FALSE)))</f>
        <v/>
      </c>
      <c r="M28" t="str">
        <f>IF($J28="","",IF(VLOOKUP(($J28&amp;$C28),Categories!$F:$V,M$7,FALSE)=0,"",VLOOKUP(($J28&amp;$C28),Categories!$F:$V,M$7,FALSE)))</f>
        <v/>
      </c>
      <c r="N28" t="str">
        <f>IF($J28="","",IF(VLOOKUP(($J28&amp;$C28),Categories!$F:$V,N$7,FALSE)=0,"",VLOOKUP(($J28&amp;$C28),Categories!$F:$V,N$7,FALSE)))</f>
        <v/>
      </c>
      <c r="O28" t="str">
        <f>IF($J28="","",IF(VLOOKUP(($J28&amp;$C28),Categories!$F:$V,O$7,FALSE)=0,"",VLOOKUP(($J28&amp;$C28),Categories!$F:$V,O$7,FALSE)))</f>
        <v/>
      </c>
      <c r="P28" t="str">
        <f>IF($J28="","",IF(VLOOKUP(($J28&amp;$C28),Categories!$F:$V,P$7,FALSE)=0,"",VLOOKUP(($J28&amp;$C28),Categories!$F:$V,P$7,FALSE)))</f>
        <v/>
      </c>
      <c r="Q28" t="str">
        <f>IF($J28="","",IF(VLOOKUP(($J28&amp;$C28),Categories!$F:$V,Q$7,FALSE)=0,"",VLOOKUP(($J28&amp;$C28),Categories!$F:$V,Q$7,FALSE)))</f>
        <v/>
      </c>
      <c r="R28" t="str">
        <f>IF($J28="","",IF(VLOOKUP(($J28&amp;$C28),Categories!$F:$V,R$7,FALSE)=0,"",VLOOKUP(($J28&amp;$C28),Categories!$F:$V,R$7,FALSE)))</f>
        <v/>
      </c>
    </row>
    <row r="29" spans="2:18">
      <c r="B29" s="7"/>
      <c r="C29" s="7"/>
      <c r="D29" s="22"/>
      <c r="E29" s="7"/>
      <c r="F29" s="7"/>
      <c r="G29" s="7"/>
      <c r="H29" t="str">
        <f t="shared" si="0"/>
        <v/>
      </c>
      <c r="J29" t="str">
        <f>IF(D29="","",DATEDIF(D29,Categories!$A$5,"Y"))</f>
        <v/>
      </c>
      <c r="K29" t="str">
        <f>IF($J29="","",IF(VLOOKUP(($J29&amp;$C29),Categories!$F:$V,K$7,FALSE)=0,"",VLOOKUP(($J29&amp;$C29),Categories!$F:$V,K$7,FALSE)))</f>
        <v/>
      </c>
      <c r="L29" t="str">
        <f>IF($J29="","",IF(VLOOKUP(($J29&amp;$C29),Categories!$F:$V,L$7,FALSE)=0,"",VLOOKUP(($J29&amp;$C29),Categories!$F:$V,L$7,FALSE)))</f>
        <v/>
      </c>
      <c r="M29" t="str">
        <f>IF($J29="","",IF(VLOOKUP(($J29&amp;$C29),Categories!$F:$V,M$7,FALSE)=0,"",VLOOKUP(($J29&amp;$C29),Categories!$F:$V,M$7,FALSE)))</f>
        <v/>
      </c>
      <c r="N29" t="str">
        <f>IF($J29="","",IF(VLOOKUP(($J29&amp;$C29),Categories!$F:$V,N$7,FALSE)=0,"",VLOOKUP(($J29&amp;$C29),Categories!$F:$V,N$7,FALSE)))</f>
        <v/>
      </c>
      <c r="O29" t="str">
        <f>IF($J29="","",IF(VLOOKUP(($J29&amp;$C29),Categories!$F:$V,O$7,FALSE)=0,"",VLOOKUP(($J29&amp;$C29),Categories!$F:$V,O$7,FALSE)))</f>
        <v/>
      </c>
      <c r="P29" t="str">
        <f>IF($J29="","",IF(VLOOKUP(($J29&amp;$C29),Categories!$F:$V,P$7,FALSE)=0,"",VLOOKUP(($J29&amp;$C29),Categories!$F:$V,P$7,FALSE)))</f>
        <v/>
      </c>
      <c r="Q29" t="str">
        <f>IF($J29="","",IF(VLOOKUP(($J29&amp;$C29),Categories!$F:$V,Q$7,FALSE)=0,"",VLOOKUP(($J29&amp;$C29),Categories!$F:$V,Q$7,FALSE)))</f>
        <v/>
      </c>
      <c r="R29" t="str">
        <f>IF($J29="","",IF(VLOOKUP(($J29&amp;$C29),Categories!$F:$V,R$7,FALSE)=0,"",VLOOKUP(($J29&amp;$C29),Categories!$F:$V,R$7,FALSE)))</f>
        <v/>
      </c>
    </row>
    <row r="30" spans="2:18">
      <c r="B30" s="7"/>
      <c r="C30" s="7"/>
      <c r="D30" s="22"/>
      <c r="E30" s="26"/>
      <c r="F30" s="7"/>
      <c r="G30" s="7"/>
      <c r="H30" t="str">
        <f t="shared" si="0"/>
        <v/>
      </c>
      <c r="J30" t="str">
        <f>IF(D30="","",DATEDIF(D30,Categories!$A$5,"Y"))</f>
        <v/>
      </c>
      <c r="K30" t="str">
        <f>IF($J30="","",IF(VLOOKUP(($J30&amp;$C30),Categories!$F:$V,K$7,FALSE)=0,"",VLOOKUP(($J30&amp;$C30),Categories!$F:$V,K$7,FALSE)))</f>
        <v/>
      </c>
      <c r="L30" t="str">
        <f>IF($J30="","",IF(VLOOKUP(($J30&amp;$C30),Categories!$F:$V,L$7,FALSE)=0,"",VLOOKUP(($J30&amp;$C30),Categories!$F:$V,L$7,FALSE)))</f>
        <v/>
      </c>
      <c r="M30" t="str">
        <f>IF($J30="","",IF(VLOOKUP(($J30&amp;$C30),Categories!$F:$V,M$7,FALSE)=0,"",VLOOKUP(($J30&amp;$C30),Categories!$F:$V,M$7,FALSE)))</f>
        <v/>
      </c>
      <c r="N30" t="str">
        <f>IF($J30="","",IF(VLOOKUP(($J30&amp;$C30),Categories!$F:$V,N$7,FALSE)=0,"",VLOOKUP(($J30&amp;$C30),Categories!$F:$V,N$7,FALSE)))</f>
        <v/>
      </c>
      <c r="O30" t="str">
        <f>IF($J30="","",IF(VLOOKUP(($J30&amp;$C30),Categories!$F:$V,O$7,FALSE)=0,"",VLOOKUP(($J30&amp;$C30),Categories!$F:$V,O$7,FALSE)))</f>
        <v/>
      </c>
      <c r="P30" t="str">
        <f>IF($J30="","",IF(VLOOKUP(($J30&amp;$C30),Categories!$F:$V,P$7,FALSE)=0,"",VLOOKUP(($J30&amp;$C30),Categories!$F:$V,P$7,FALSE)))</f>
        <v/>
      </c>
      <c r="Q30" t="str">
        <f>IF($J30="","",IF(VLOOKUP(($J30&amp;$C30),Categories!$F:$V,Q$7,FALSE)=0,"",VLOOKUP(($J30&amp;$C30),Categories!$F:$V,Q$7,FALSE)))</f>
        <v/>
      </c>
      <c r="R30" t="str">
        <f>IF($J30="","",IF(VLOOKUP(($J30&amp;$C30),Categories!$F:$V,R$7,FALSE)=0,"",VLOOKUP(($J30&amp;$C30),Categories!$F:$V,R$7,FALSE)))</f>
        <v/>
      </c>
    </row>
    <row r="31" spans="2:18">
      <c r="B31" s="7"/>
      <c r="C31" s="7"/>
      <c r="D31" s="22"/>
      <c r="E31" s="26"/>
      <c r="F31" s="7"/>
      <c r="G31" s="7"/>
      <c r="H31" t="str">
        <f t="shared" si="0"/>
        <v/>
      </c>
      <c r="J31" t="str">
        <f>IF(D31="","",DATEDIF(D31,Categories!$A$5,"Y"))</f>
        <v/>
      </c>
      <c r="K31" t="str">
        <f>IF($J31="","",IF(VLOOKUP(($J31&amp;$C31),Categories!$F:$V,K$7,FALSE)=0,"",VLOOKUP(($J31&amp;$C31),Categories!$F:$V,K$7,FALSE)))</f>
        <v/>
      </c>
      <c r="L31" t="str">
        <f>IF($J31="","",IF(VLOOKUP(($J31&amp;$C31),Categories!$F:$V,L$7,FALSE)=0,"",VLOOKUP(($J31&amp;$C31),Categories!$F:$V,L$7,FALSE)))</f>
        <v/>
      </c>
      <c r="M31" t="str">
        <f>IF($J31="","",IF(VLOOKUP(($J31&amp;$C31),Categories!$F:$V,M$7,FALSE)=0,"",VLOOKUP(($J31&amp;$C31),Categories!$F:$V,M$7,FALSE)))</f>
        <v/>
      </c>
      <c r="N31" t="str">
        <f>IF($J31="","",IF(VLOOKUP(($J31&amp;$C31),Categories!$F:$V,N$7,FALSE)=0,"",VLOOKUP(($J31&amp;$C31),Categories!$F:$V,N$7,FALSE)))</f>
        <v/>
      </c>
      <c r="O31" t="str">
        <f>IF($J31="","",IF(VLOOKUP(($J31&amp;$C31),Categories!$F:$V,O$7,FALSE)=0,"",VLOOKUP(($J31&amp;$C31),Categories!$F:$V,O$7,FALSE)))</f>
        <v/>
      </c>
      <c r="P31" t="str">
        <f>IF($J31="","",IF(VLOOKUP(($J31&amp;$C31),Categories!$F:$V,P$7,FALSE)=0,"",VLOOKUP(($J31&amp;$C31),Categories!$F:$V,P$7,FALSE)))</f>
        <v/>
      </c>
      <c r="Q31" t="str">
        <f>IF($J31="","",IF(VLOOKUP(($J31&amp;$C31),Categories!$F:$V,Q$7,FALSE)=0,"",VLOOKUP(($J31&amp;$C31),Categories!$F:$V,Q$7,FALSE)))</f>
        <v/>
      </c>
      <c r="R31" t="str">
        <f>IF($J31="","",IF(VLOOKUP(($J31&amp;$C31),Categories!$F:$V,R$7,FALSE)=0,"",VLOOKUP(($J31&amp;$C31),Categories!$F:$V,R$7,FALSE)))</f>
        <v/>
      </c>
    </row>
    <row r="32" spans="2:18">
      <c r="B32" s="7"/>
      <c r="C32" s="7"/>
      <c r="D32" s="22"/>
      <c r="E32" s="26"/>
      <c r="F32" s="7"/>
      <c r="G32" s="7"/>
      <c r="H32" t="str">
        <f t="shared" si="0"/>
        <v/>
      </c>
      <c r="J32" t="str">
        <f>IF(D32="","",DATEDIF(D32,Categories!$A$5,"Y"))</f>
        <v/>
      </c>
      <c r="K32" t="str">
        <f>IF($J32="","",IF(VLOOKUP(($J32&amp;$C32),Categories!$F:$V,K$7,FALSE)=0,"",VLOOKUP(($J32&amp;$C32),Categories!$F:$V,K$7,FALSE)))</f>
        <v/>
      </c>
      <c r="L32" t="str">
        <f>IF($J32="","",IF(VLOOKUP(($J32&amp;$C32),Categories!$F:$V,L$7,FALSE)=0,"",VLOOKUP(($J32&amp;$C32),Categories!$F:$V,L$7,FALSE)))</f>
        <v/>
      </c>
      <c r="M32" t="str">
        <f>IF($J32="","",IF(VLOOKUP(($J32&amp;$C32),Categories!$F:$V,M$7,FALSE)=0,"",VLOOKUP(($J32&amp;$C32),Categories!$F:$V,M$7,FALSE)))</f>
        <v/>
      </c>
      <c r="N32" t="str">
        <f>IF($J32="","",IF(VLOOKUP(($J32&amp;$C32),Categories!$F:$V,N$7,FALSE)=0,"",VLOOKUP(($J32&amp;$C32),Categories!$F:$V,N$7,FALSE)))</f>
        <v/>
      </c>
      <c r="O32" t="str">
        <f>IF($J32="","",IF(VLOOKUP(($J32&amp;$C32),Categories!$F:$V,O$7,FALSE)=0,"",VLOOKUP(($J32&amp;$C32),Categories!$F:$V,O$7,FALSE)))</f>
        <v/>
      </c>
      <c r="P32" t="str">
        <f>IF($J32="","",IF(VLOOKUP(($J32&amp;$C32),Categories!$F:$V,P$7,FALSE)=0,"",VLOOKUP(($J32&amp;$C32),Categories!$F:$V,P$7,FALSE)))</f>
        <v/>
      </c>
      <c r="Q32" t="str">
        <f>IF($J32="","",IF(VLOOKUP(($J32&amp;$C32),Categories!$F:$V,Q$7,FALSE)=0,"",VLOOKUP(($J32&amp;$C32),Categories!$F:$V,Q$7,FALSE)))</f>
        <v/>
      </c>
      <c r="R32" t="str">
        <f>IF($J32="","",IF(VLOOKUP(($J32&amp;$C32),Categories!$F:$V,R$7,FALSE)=0,"",VLOOKUP(($J32&amp;$C32),Categories!$F:$V,R$7,FALSE)))</f>
        <v/>
      </c>
    </row>
    <row r="33" spans="2:18">
      <c r="B33" s="7"/>
      <c r="C33" s="7"/>
      <c r="D33" s="22"/>
      <c r="E33" s="26"/>
      <c r="F33" s="7"/>
      <c r="G33" s="7"/>
      <c r="H33" t="str">
        <f t="shared" si="0"/>
        <v/>
      </c>
      <c r="J33" t="str">
        <f>IF(D33="","",DATEDIF(D33,Categories!$A$5,"Y"))</f>
        <v/>
      </c>
      <c r="K33" t="str">
        <f>IF($J33="","",IF(VLOOKUP(($J33&amp;$C33),Categories!$F:$V,K$7,FALSE)=0,"",VLOOKUP(($J33&amp;$C33),Categories!$F:$V,K$7,FALSE)))</f>
        <v/>
      </c>
      <c r="L33" t="str">
        <f>IF($J33="","",IF(VLOOKUP(($J33&amp;$C33),Categories!$F:$V,L$7,FALSE)=0,"",VLOOKUP(($J33&amp;$C33),Categories!$F:$V,L$7,FALSE)))</f>
        <v/>
      </c>
      <c r="M33" t="str">
        <f>IF($J33="","",IF(VLOOKUP(($J33&amp;$C33),Categories!$F:$V,M$7,FALSE)=0,"",VLOOKUP(($J33&amp;$C33),Categories!$F:$V,M$7,FALSE)))</f>
        <v/>
      </c>
      <c r="N33" t="str">
        <f>IF($J33="","",IF(VLOOKUP(($J33&amp;$C33),Categories!$F:$V,N$7,FALSE)=0,"",VLOOKUP(($J33&amp;$C33),Categories!$F:$V,N$7,FALSE)))</f>
        <v/>
      </c>
      <c r="O33" t="str">
        <f>IF($J33="","",IF(VLOOKUP(($J33&amp;$C33),Categories!$F:$V,O$7,FALSE)=0,"",VLOOKUP(($J33&amp;$C33),Categories!$F:$V,O$7,FALSE)))</f>
        <v/>
      </c>
      <c r="P33" t="str">
        <f>IF($J33="","",IF(VLOOKUP(($J33&amp;$C33),Categories!$F:$V,P$7,FALSE)=0,"",VLOOKUP(($J33&amp;$C33),Categories!$F:$V,P$7,FALSE)))</f>
        <v/>
      </c>
      <c r="Q33" t="str">
        <f>IF($J33="","",IF(VLOOKUP(($J33&amp;$C33),Categories!$F:$V,Q$7,FALSE)=0,"",VLOOKUP(($J33&amp;$C33),Categories!$F:$V,Q$7,FALSE)))</f>
        <v/>
      </c>
      <c r="R33" t="str">
        <f>IF($J33="","",IF(VLOOKUP(($J33&amp;$C33),Categories!$F:$V,R$7,FALSE)=0,"",VLOOKUP(($J33&amp;$C33),Categories!$F:$V,R$7,FALSE)))</f>
        <v/>
      </c>
    </row>
    <row r="34" spans="2:18">
      <c r="B34" s="7"/>
      <c r="C34" s="7"/>
      <c r="D34" s="22"/>
      <c r="E34" s="26"/>
      <c r="F34" s="7"/>
      <c r="G34" s="7"/>
      <c r="H34" t="str">
        <f t="shared" si="0"/>
        <v/>
      </c>
      <c r="J34" t="str">
        <f>IF(D34="","",DATEDIF(D34,Categories!$A$5,"Y"))</f>
        <v/>
      </c>
      <c r="K34" t="str">
        <f>IF($J34="","",IF(VLOOKUP(($J34&amp;$C34),Categories!$F:$V,K$7,FALSE)=0,"",VLOOKUP(($J34&amp;$C34),Categories!$F:$V,K$7,FALSE)))</f>
        <v/>
      </c>
      <c r="L34" t="str">
        <f>IF($J34="","",IF(VLOOKUP(($J34&amp;$C34),Categories!$F:$V,L$7,FALSE)=0,"",VLOOKUP(($J34&amp;$C34),Categories!$F:$V,L$7,FALSE)))</f>
        <v/>
      </c>
      <c r="M34" t="str">
        <f>IF($J34="","",IF(VLOOKUP(($J34&amp;$C34),Categories!$F:$V,M$7,FALSE)=0,"",VLOOKUP(($J34&amp;$C34),Categories!$F:$V,M$7,FALSE)))</f>
        <v/>
      </c>
      <c r="N34" t="str">
        <f>IF($J34="","",IF(VLOOKUP(($J34&amp;$C34),Categories!$F:$V,N$7,FALSE)=0,"",VLOOKUP(($J34&amp;$C34),Categories!$F:$V,N$7,FALSE)))</f>
        <v/>
      </c>
      <c r="O34" t="str">
        <f>IF($J34="","",IF(VLOOKUP(($J34&amp;$C34),Categories!$F:$V,O$7,FALSE)=0,"",VLOOKUP(($J34&amp;$C34),Categories!$F:$V,O$7,FALSE)))</f>
        <v/>
      </c>
      <c r="P34" t="str">
        <f>IF($J34="","",IF(VLOOKUP(($J34&amp;$C34),Categories!$F:$V,P$7,FALSE)=0,"",VLOOKUP(($J34&amp;$C34),Categories!$F:$V,P$7,FALSE)))</f>
        <v/>
      </c>
      <c r="Q34" t="str">
        <f>IF($J34="","",IF(VLOOKUP(($J34&amp;$C34),Categories!$F:$V,Q$7,FALSE)=0,"",VLOOKUP(($J34&amp;$C34),Categories!$F:$V,Q$7,FALSE)))</f>
        <v/>
      </c>
      <c r="R34" t="str">
        <f>IF($J34="","",IF(VLOOKUP(($J34&amp;$C34),Categories!$F:$V,R$7,FALSE)=0,"",VLOOKUP(($J34&amp;$C34),Categories!$F:$V,R$7,FALSE)))</f>
        <v/>
      </c>
    </row>
    <row r="35" spans="2:18">
      <c r="B35" s="7"/>
      <c r="C35" s="7"/>
      <c r="D35" s="22"/>
      <c r="E35" s="26"/>
      <c r="F35" s="7"/>
      <c r="G35" s="7"/>
      <c r="H35" t="str">
        <f t="shared" si="0"/>
        <v/>
      </c>
      <c r="J35" t="str">
        <f>IF(D35="","",DATEDIF(D35,Categories!$A$5,"Y"))</f>
        <v/>
      </c>
      <c r="K35" t="str">
        <f>IF($J35="","",IF(VLOOKUP(($J35&amp;$C35),Categories!$F:$V,K$7,FALSE)=0,"",VLOOKUP(($J35&amp;$C35),Categories!$F:$V,K$7,FALSE)))</f>
        <v/>
      </c>
      <c r="L35" t="str">
        <f>IF($J35="","",IF(VLOOKUP(($J35&amp;$C35),Categories!$F:$V,L$7,FALSE)=0,"",VLOOKUP(($J35&amp;$C35),Categories!$F:$V,L$7,FALSE)))</f>
        <v/>
      </c>
      <c r="M35" t="str">
        <f>IF($J35="","",IF(VLOOKUP(($J35&amp;$C35),Categories!$F:$V,M$7,FALSE)=0,"",VLOOKUP(($J35&amp;$C35),Categories!$F:$V,M$7,FALSE)))</f>
        <v/>
      </c>
      <c r="N35" t="str">
        <f>IF($J35="","",IF(VLOOKUP(($J35&amp;$C35),Categories!$F:$V,N$7,FALSE)=0,"",VLOOKUP(($J35&amp;$C35),Categories!$F:$V,N$7,FALSE)))</f>
        <v/>
      </c>
      <c r="O35" t="str">
        <f>IF($J35="","",IF(VLOOKUP(($J35&amp;$C35),Categories!$F:$V,O$7,FALSE)=0,"",VLOOKUP(($J35&amp;$C35),Categories!$F:$V,O$7,FALSE)))</f>
        <v/>
      </c>
      <c r="P35" t="str">
        <f>IF($J35="","",IF(VLOOKUP(($J35&amp;$C35),Categories!$F:$V,P$7,FALSE)=0,"",VLOOKUP(($J35&amp;$C35),Categories!$F:$V,P$7,FALSE)))</f>
        <v/>
      </c>
      <c r="Q35" t="str">
        <f>IF($J35="","",IF(VLOOKUP(($J35&amp;$C35),Categories!$F:$V,Q$7,FALSE)=0,"",VLOOKUP(($J35&amp;$C35),Categories!$F:$V,Q$7,FALSE)))</f>
        <v/>
      </c>
      <c r="R35" t="str">
        <f>IF($J35="","",IF(VLOOKUP(($J35&amp;$C35),Categories!$F:$V,R$7,FALSE)=0,"",VLOOKUP(($J35&amp;$C35),Categories!$F:$V,R$7,FALSE)))</f>
        <v/>
      </c>
    </row>
    <row r="36" spans="2:18">
      <c r="B36" s="7"/>
      <c r="C36" s="7"/>
      <c r="D36" s="22"/>
      <c r="E36" s="26"/>
      <c r="F36" s="7"/>
      <c r="G36" s="7"/>
      <c r="H36" t="str">
        <f t="shared" si="0"/>
        <v/>
      </c>
      <c r="J36" t="str">
        <f>IF(D36="","",DATEDIF(D36,Categories!$A$5,"Y"))</f>
        <v/>
      </c>
      <c r="K36" t="str">
        <f>IF($J36="","",IF(VLOOKUP(($J36&amp;$C36),Categories!$F:$V,K$7,FALSE)=0,"",VLOOKUP(($J36&amp;$C36),Categories!$F:$V,K$7,FALSE)))</f>
        <v/>
      </c>
      <c r="L36" t="str">
        <f>IF($J36="","",IF(VLOOKUP(($J36&amp;$C36),Categories!$F:$V,L$7,FALSE)=0,"",VLOOKUP(($J36&amp;$C36),Categories!$F:$V,L$7,FALSE)))</f>
        <v/>
      </c>
      <c r="M36" t="str">
        <f>IF($J36="","",IF(VLOOKUP(($J36&amp;$C36),Categories!$F:$V,M$7,FALSE)=0,"",VLOOKUP(($J36&amp;$C36),Categories!$F:$V,M$7,FALSE)))</f>
        <v/>
      </c>
      <c r="N36" t="str">
        <f>IF($J36="","",IF(VLOOKUP(($J36&amp;$C36),Categories!$F:$V,N$7,FALSE)=0,"",VLOOKUP(($J36&amp;$C36),Categories!$F:$V,N$7,FALSE)))</f>
        <v/>
      </c>
      <c r="O36" t="str">
        <f>IF($J36="","",IF(VLOOKUP(($J36&amp;$C36),Categories!$F:$V,O$7,FALSE)=0,"",VLOOKUP(($J36&amp;$C36),Categories!$F:$V,O$7,FALSE)))</f>
        <v/>
      </c>
      <c r="P36" t="str">
        <f>IF($J36="","",IF(VLOOKUP(($J36&amp;$C36),Categories!$F:$V,P$7,FALSE)=0,"",VLOOKUP(($J36&amp;$C36),Categories!$F:$V,P$7,FALSE)))</f>
        <v/>
      </c>
      <c r="Q36" t="str">
        <f>IF($J36="","",IF(VLOOKUP(($J36&amp;$C36),Categories!$F:$V,Q$7,FALSE)=0,"",VLOOKUP(($J36&amp;$C36),Categories!$F:$V,Q$7,FALSE)))</f>
        <v/>
      </c>
      <c r="R36" t="str">
        <f>IF($J36="","",IF(VLOOKUP(($J36&amp;$C36),Categories!$F:$V,R$7,FALSE)=0,"",VLOOKUP(($J36&amp;$C36),Categories!$F:$V,R$7,FALSE)))</f>
        <v/>
      </c>
    </row>
    <row r="37" spans="2:18">
      <c r="B37" s="7"/>
      <c r="C37" s="7"/>
      <c r="D37" s="24"/>
      <c r="E37" s="26"/>
      <c r="F37" s="7"/>
      <c r="G37" s="7"/>
      <c r="H37" t="str">
        <f t="shared" si="0"/>
        <v/>
      </c>
      <c r="J37" t="str">
        <f>IF(D37="","",DATEDIF(D37,Categories!$A$5,"Y"))</f>
        <v/>
      </c>
      <c r="K37" t="str">
        <f>IF($J37="","",IF(VLOOKUP(($J37&amp;$C37),Categories!$F:$V,K$7,FALSE)=0,"",VLOOKUP(($J37&amp;$C37),Categories!$F:$V,K$7,FALSE)))</f>
        <v/>
      </c>
      <c r="L37" t="str">
        <f>IF($J37="","",IF(VLOOKUP(($J37&amp;$C37),Categories!$F:$V,L$7,FALSE)=0,"",VLOOKUP(($J37&amp;$C37),Categories!$F:$V,L$7,FALSE)))</f>
        <v/>
      </c>
      <c r="M37" t="str">
        <f>IF($J37="","",IF(VLOOKUP(($J37&amp;$C37),Categories!$F:$V,M$7,FALSE)=0,"",VLOOKUP(($J37&amp;$C37),Categories!$F:$V,M$7,FALSE)))</f>
        <v/>
      </c>
      <c r="N37" t="str">
        <f>IF($J37="","",IF(VLOOKUP(($J37&amp;$C37),Categories!$F:$V,N$7,FALSE)=0,"",VLOOKUP(($J37&amp;$C37),Categories!$F:$V,N$7,FALSE)))</f>
        <v/>
      </c>
      <c r="O37" t="str">
        <f>IF($J37="","",IF(VLOOKUP(($J37&amp;$C37),Categories!$F:$V,O$7,FALSE)=0,"",VLOOKUP(($J37&amp;$C37),Categories!$F:$V,O$7,FALSE)))</f>
        <v/>
      </c>
      <c r="P37" t="str">
        <f>IF($J37="","",IF(VLOOKUP(($J37&amp;$C37),Categories!$F:$V,P$7,FALSE)=0,"",VLOOKUP(($J37&amp;$C37),Categories!$F:$V,P$7,FALSE)))</f>
        <v/>
      </c>
      <c r="Q37" t="str">
        <f>IF($J37="","",IF(VLOOKUP(($J37&amp;$C37),Categories!$F:$V,Q$7,FALSE)=0,"",VLOOKUP(($J37&amp;$C37),Categories!$F:$V,Q$7,FALSE)))</f>
        <v/>
      </c>
      <c r="R37" t="str">
        <f>IF($J37="","",IF(VLOOKUP(($J37&amp;$C37),Categories!$F:$V,R$7,FALSE)=0,"",VLOOKUP(($J37&amp;$C37),Categories!$F:$V,R$7,FALSE)))</f>
        <v/>
      </c>
    </row>
    <row r="38" spans="2:18">
      <c r="B38" s="7"/>
      <c r="C38" s="7"/>
      <c r="D38" s="22"/>
      <c r="E38" s="26"/>
      <c r="F38" s="7"/>
      <c r="G38" s="7"/>
      <c r="H38" t="str">
        <f t="shared" si="0"/>
        <v/>
      </c>
      <c r="J38" t="str">
        <f>IF(D38="","",DATEDIF(D38,Categories!$A$5,"Y"))</f>
        <v/>
      </c>
      <c r="K38" t="str">
        <f>IF($J38="","",IF(VLOOKUP(($J38&amp;$C38),Categories!$F:$V,K$7,FALSE)=0,"",VLOOKUP(($J38&amp;$C38),Categories!$F:$V,K$7,FALSE)))</f>
        <v/>
      </c>
      <c r="L38" t="str">
        <f>IF($J38="","",IF(VLOOKUP(($J38&amp;$C38),Categories!$F:$V,L$7,FALSE)=0,"",VLOOKUP(($J38&amp;$C38),Categories!$F:$V,L$7,FALSE)))</f>
        <v/>
      </c>
      <c r="M38" t="str">
        <f>IF($J38="","",IF(VLOOKUP(($J38&amp;$C38),Categories!$F:$V,M$7,FALSE)=0,"",VLOOKUP(($J38&amp;$C38),Categories!$F:$V,M$7,FALSE)))</f>
        <v/>
      </c>
      <c r="N38" t="str">
        <f>IF($J38="","",IF(VLOOKUP(($J38&amp;$C38),Categories!$F:$V,N$7,FALSE)=0,"",VLOOKUP(($J38&amp;$C38),Categories!$F:$V,N$7,FALSE)))</f>
        <v/>
      </c>
      <c r="O38" t="str">
        <f>IF($J38="","",IF(VLOOKUP(($J38&amp;$C38),Categories!$F:$V,O$7,FALSE)=0,"",VLOOKUP(($J38&amp;$C38),Categories!$F:$V,O$7,FALSE)))</f>
        <v/>
      </c>
      <c r="P38" t="str">
        <f>IF($J38="","",IF(VLOOKUP(($J38&amp;$C38),Categories!$F:$V,P$7,FALSE)=0,"",VLOOKUP(($J38&amp;$C38),Categories!$F:$V,P$7,FALSE)))</f>
        <v/>
      </c>
      <c r="Q38" t="str">
        <f>IF($J38="","",IF(VLOOKUP(($J38&amp;$C38),Categories!$F:$V,Q$7,FALSE)=0,"",VLOOKUP(($J38&amp;$C38),Categories!$F:$V,Q$7,FALSE)))</f>
        <v/>
      </c>
      <c r="R38" t="str">
        <f>IF($J38="","",IF(VLOOKUP(($J38&amp;$C38),Categories!$F:$V,R$7,FALSE)=0,"",VLOOKUP(($J38&amp;$C38),Categories!$F:$V,R$7,FALSE)))</f>
        <v/>
      </c>
    </row>
    <row r="39" spans="2:18">
      <c r="B39" s="7"/>
      <c r="C39" s="7"/>
      <c r="D39" s="22"/>
      <c r="E39" s="26"/>
      <c r="F39" s="7"/>
      <c r="G39" s="7"/>
      <c r="H39" t="str">
        <f t="shared" si="0"/>
        <v/>
      </c>
      <c r="J39" t="str">
        <f>IF(D39="","",DATEDIF(D39,Categories!$A$5,"Y"))</f>
        <v/>
      </c>
      <c r="K39" t="str">
        <f>IF($J39="","",IF(VLOOKUP(($J39&amp;$C39),Categories!$F:$V,K$7,FALSE)=0,"",VLOOKUP(($J39&amp;$C39),Categories!$F:$V,K$7,FALSE)))</f>
        <v/>
      </c>
      <c r="L39" t="str">
        <f>IF($J39="","",IF(VLOOKUP(($J39&amp;$C39),Categories!$F:$V,L$7,FALSE)=0,"",VLOOKUP(($J39&amp;$C39),Categories!$F:$V,L$7,FALSE)))</f>
        <v/>
      </c>
      <c r="M39" t="str">
        <f>IF($J39="","",IF(VLOOKUP(($J39&amp;$C39),Categories!$F:$V,M$7,FALSE)=0,"",VLOOKUP(($J39&amp;$C39),Categories!$F:$V,M$7,FALSE)))</f>
        <v/>
      </c>
      <c r="N39" t="str">
        <f>IF($J39="","",IF(VLOOKUP(($J39&amp;$C39),Categories!$F:$V,N$7,FALSE)=0,"",VLOOKUP(($J39&amp;$C39),Categories!$F:$V,N$7,FALSE)))</f>
        <v/>
      </c>
      <c r="O39" t="str">
        <f>IF($J39="","",IF(VLOOKUP(($J39&amp;$C39),Categories!$F:$V,O$7,FALSE)=0,"",VLOOKUP(($J39&amp;$C39),Categories!$F:$V,O$7,FALSE)))</f>
        <v/>
      </c>
      <c r="P39" t="str">
        <f>IF($J39="","",IF(VLOOKUP(($J39&amp;$C39),Categories!$F:$V,P$7,FALSE)=0,"",VLOOKUP(($J39&amp;$C39),Categories!$F:$V,P$7,FALSE)))</f>
        <v/>
      </c>
      <c r="Q39" t="str">
        <f>IF($J39="","",IF(VLOOKUP(($J39&amp;$C39),Categories!$F:$V,Q$7,FALSE)=0,"",VLOOKUP(($J39&amp;$C39),Categories!$F:$V,Q$7,FALSE)))</f>
        <v/>
      </c>
      <c r="R39" t="str">
        <f>IF($J39="","",IF(VLOOKUP(($J39&amp;$C39),Categories!$F:$V,R$7,FALSE)=0,"",VLOOKUP(($J39&amp;$C39),Categories!$F:$V,R$7,FALSE)))</f>
        <v/>
      </c>
    </row>
    <row r="40" spans="2:18">
      <c r="B40" s="7"/>
      <c r="C40" s="7"/>
      <c r="D40" s="22"/>
      <c r="E40" s="26"/>
      <c r="F40" s="7"/>
      <c r="G40" s="7"/>
      <c r="H40" t="str">
        <f t="shared" si="0"/>
        <v/>
      </c>
      <c r="J40" t="str">
        <f>IF(D40="","",DATEDIF(D40,Categories!$A$5,"Y"))</f>
        <v/>
      </c>
      <c r="K40" t="str">
        <f>IF($J40="","",IF(VLOOKUP(($J40&amp;$C40),Categories!$F:$V,K$7,FALSE)=0,"",VLOOKUP(($J40&amp;$C40),Categories!$F:$V,K$7,FALSE)))</f>
        <v/>
      </c>
      <c r="L40" t="str">
        <f>IF($J40="","",IF(VLOOKUP(($J40&amp;$C40),Categories!$F:$V,L$7,FALSE)=0,"",VLOOKUP(($J40&amp;$C40),Categories!$F:$V,L$7,FALSE)))</f>
        <v/>
      </c>
      <c r="M40" t="str">
        <f>IF($J40="","",IF(VLOOKUP(($J40&amp;$C40),Categories!$F:$V,M$7,FALSE)=0,"",VLOOKUP(($J40&amp;$C40),Categories!$F:$V,M$7,FALSE)))</f>
        <v/>
      </c>
      <c r="N40" t="str">
        <f>IF($J40="","",IF(VLOOKUP(($J40&amp;$C40),Categories!$F:$V,N$7,FALSE)=0,"",VLOOKUP(($J40&amp;$C40),Categories!$F:$V,N$7,FALSE)))</f>
        <v/>
      </c>
      <c r="O40" t="str">
        <f>IF($J40="","",IF(VLOOKUP(($J40&amp;$C40),Categories!$F:$V,O$7,FALSE)=0,"",VLOOKUP(($J40&amp;$C40),Categories!$F:$V,O$7,FALSE)))</f>
        <v/>
      </c>
      <c r="P40" t="str">
        <f>IF($J40="","",IF(VLOOKUP(($J40&amp;$C40),Categories!$F:$V,P$7,FALSE)=0,"",VLOOKUP(($J40&amp;$C40),Categories!$F:$V,P$7,FALSE)))</f>
        <v/>
      </c>
      <c r="Q40" t="str">
        <f>IF($J40="","",IF(VLOOKUP(($J40&amp;$C40),Categories!$F:$V,Q$7,FALSE)=0,"",VLOOKUP(($J40&amp;$C40),Categories!$F:$V,Q$7,FALSE)))</f>
        <v/>
      </c>
      <c r="R40" t="str">
        <f>IF($J40="","",IF(VLOOKUP(($J40&amp;$C40),Categories!$F:$V,R$7,FALSE)=0,"",VLOOKUP(($J40&amp;$C40),Categories!$F:$V,R$7,FALSE)))</f>
        <v/>
      </c>
    </row>
    <row r="41" spans="2:18">
      <c r="B41" s="7"/>
      <c r="C41" s="7"/>
      <c r="D41" s="22"/>
      <c r="E41" s="26"/>
      <c r="F41" s="7"/>
      <c r="G41" s="7"/>
      <c r="H41" t="str">
        <f t="shared" si="0"/>
        <v/>
      </c>
      <c r="J41" t="str">
        <f>IF(D41="","",DATEDIF(D41,Categories!$A$5,"Y"))</f>
        <v/>
      </c>
      <c r="K41" t="str">
        <f>IF($J41="","",IF(VLOOKUP(($J41&amp;$C41),Categories!$F:$V,K$7,FALSE)=0,"",VLOOKUP(($J41&amp;$C41),Categories!$F:$V,K$7,FALSE)))</f>
        <v/>
      </c>
      <c r="L41" t="str">
        <f>IF($J41="","",IF(VLOOKUP(($J41&amp;$C41),Categories!$F:$V,L$7,FALSE)=0,"",VLOOKUP(($J41&amp;$C41),Categories!$F:$V,L$7,FALSE)))</f>
        <v/>
      </c>
      <c r="M41" t="str">
        <f>IF($J41="","",IF(VLOOKUP(($J41&amp;$C41),Categories!$F:$V,M$7,FALSE)=0,"",VLOOKUP(($J41&amp;$C41),Categories!$F:$V,M$7,FALSE)))</f>
        <v/>
      </c>
      <c r="N41" t="str">
        <f>IF($J41="","",IF(VLOOKUP(($J41&amp;$C41),Categories!$F:$V,N$7,FALSE)=0,"",VLOOKUP(($J41&amp;$C41),Categories!$F:$V,N$7,FALSE)))</f>
        <v/>
      </c>
      <c r="O41" t="str">
        <f>IF($J41="","",IF(VLOOKUP(($J41&amp;$C41),Categories!$F:$V,O$7,FALSE)=0,"",VLOOKUP(($J41&amp;$C41),Categories!$F:$V,O$7,FALSE)))</f>
        <v/>
      </c>
      <c r="P41" t="str">
        <f>IF($J41="","",IF(VLOOKUP(($J41&amp;$C41),Categories!$F:$V,P$7,FALSE)=0,"",VLOOKUP(($J41&amp;$C41),Categories!$F:$V,P$7,FALSE)))</f>
        <v/>
      </c>
      <c r="Q41" t="str">
        <f>IF($J41="","",IF(VLOOKUP(($J41&amp;$C41),Categories!$F:$V,Q$7,FALSE)=0,"",VLOOKUP(($J41&amp;$C41),Categories!$F:$V,Q$7,FALSE)))</f>
        <v/>
      </c>
      <c r="R41" t="str">
        <f>IF($J41="","",IF(VLOOKUP(($J41&amp;$C41),Categories!$F:$V,R$7,FALSE)=0,"",VLOOKUP(($J41&amp;$C41),Categories!$F:$V,R$7,FALSE)))</f>
        <v/>
      </c>
    </row>
    <row r="42" spans="2:18">
      <c r="B42" s="7"/>
      <c r="C42" s="7"/>
      <c r="D42" s="22"/>
      <c r="E42" s="26"/>
      <c r="F42" s="7"/>
      <c r="G42" s="7"/>
      <c r="H42" t="str">
        <f t="shared" si="0"/>
        <v/>
      </c>
      <c r="J42" t="str">
        <f>IF(D42="","",DATEDIF(D42,Categories!$A$5,"Y"))</f>
        <v/>
      </c>
      <c r="K42" t="str">
        <f>IF($J42="","",IF(VLOOKUP(($J42&amp;$C42),Categories!$F:$V,K$7,FALSE)=0,"",VLOOKUP(($J42&amp;$C42),Categories!$F:$V,K$7,FALSE)))</f>
        <v/>
      </c>
      <c r="L42" t="str">
        <f>IF($J42="","",IF(VLOOKUP(($J42&amp;$C42),Categories!$F:$V,L$7,FALSE)=0,"",VLOOKUP(($J42&amp;$C42),Categories!$F:$V,L$7,FALSE)))</f>
        <v/>
      </c>
      <c r="M42" t="str">
        <f>IF($J42="","",IF(VLOOKUP(($J42&amp;$C42),Categories!$F:$V,M$7,FALSE)=0,"",VLOOKUP(($J42&amp;$C42),Categories!$F:$V,M$7,FALSE)))</f>
        <v/>
      </c>
      <c r="N42" t="str">
        <f>IF($J42="","",IF(VLOOKUP(($J42&amp;$C42),Categories!$F:$V,N$7,FALSE)=0,"",VLOOKUP(($J42&amp;$C42),Categories!$F:$V,N$7,FALSE)))</f>
        <v/>
      </c>
      <c r="O42" t="str">
        <f>IF($J42="","",IF(VLOOKUP(($J42&amp;$C42),Categories!$F:$V,O$7,FALSE)=0,"",VLOOKUP(($J42&amp;$C42),Categories!$F:$V,O$7,FALSE)))</f>
        <v/>
      </c>
      <c r="P42" t="str">
        <f>IF($J42="","",IF(VLOOKUP(($J42&amp;$C42),Categories!$F:$V,P$7,FALSE)=0,"",VLOOKUP(($J42&amp;$C42),Categories!$F:$V,P$7,FALSE)))</f>
        <v/>
      </c>
      <c r="Q42" t="str">
        <f>IF($J42="","",IF(VLOOKUP(($J42&amp;$C42),Categories!$F:$V,Q$7,FALSE)=0,"",VLOOKUP(($J42&amp;$C42),Categories!$F:$V,Q$7,FALSE)))</f>
        <v/>
      </c>
      <c r="R42" t="str">
        <f>IF($J42="","",IF(VLOOKUP(($J42&amp;$C42),Categories!$F:$V,R$7,FALSE)=0,"",VLOOKUP(($J42&amp;$C42),Categories!$F:$V,R$7,FALSE)))</f>
        <v/>
      </c>
    </row>
    <row r="43" spans="2:18">
      <c r="B43" s="7"/>
      <c r="C43" s="7"/>
      <c r="D43" s="22"/>
      <c r="E43" s="26"/>
      <c r="F43" s="7"/>
      <c r="G43" s="7"/>
      <c r="H43" t="str">
        <f t="shared" si="0"/>
        <v/>
      </c>
      <c r="J43" t="str">
        <f>IF(D43="","",DATEDIF(D43,Categories!$A$5,"Y"))</f>
        <v/>
      </c>
      <c r="K43" t="str">
        <f>IF($J43="","",IF(VLOOKUP(($J43&amp;$C43),Categories!$F:$V,K$7,FALSE)=0,"",VLOOKUP(($J43&amp;$C43),Categories!$F:$V,K$7,FALSE)))</f>
        <v/>
      </c>
      <c r="L43" t="str">
        <f>IF($J43="","",IF(VLOOKUP(($J43&amp;$C43),Categories!$F:$V,L$7,FALSE)=0,"",VLOOKUP(($J43&amp;$C43),Categories!$F:$V,L$7,FALSE)))</f>
        <v/>
      </c>
      <c r="M43" t="str">
        <f>IF($J43="","",IF(VLOOKUP(($J43&amp;$C43),Categories!$F:$V,M$7,FALSE)=0,"",VLOOKUP(($J43&amp;$C43),Categories!$F:$V,M$7,FALSE)))</f>
        <v/>
      </c>
      <c r="N43" t="str">
        <f>IF($J43="","",IF(VLOOKUP(($J43&amp;$C43),Categories!$F:$V,N$7,FALSE)=0,"",VLOOKUP(($J43&amp;$C43),Categories!$F:$V,N$7,FALSE)))</f>
        <v/>
      </c>
      <c r="O43" t="str">
        <f>IF($J43="","",IF(VLOOKUP(($J43&amp;$C43),Categories!$F:$V,O$7,FALSE)=0,"",VLOOKUP(($J43&amp;$C43),Categories!$F:$V,O$7,FALSE)))</f>
        <v/>
      </c>
      <c r="P43" t="str">
        <f>IF($J43="","",IF(VLOOKUP(($J43&amp;$C43),Categories!$F:$V,P$7,FALSE)=0,"",VLOOKUP(($J43&amp;$C43),Categories!$F:$V,P$7,FALSE)))</f>
        <v/>
      </c>
      <c r="Q43" t="str">
        <f>IF($J43="","",IF(VLOOKUP(($J43&amp;$C43),Categories!$F:$V,Q$7,FALSE)=0,"",VLOOKUP(($J43&amp;$C43),Categories!$F:$V,Q$7,FALSE)))</f>
        <v/>
      </c>
      <c r="R43" t="str">
        <f>IF($J43="","",IF(VLOOKUP(($J43&amp;$C43),Categories!$F:$V,R$7,FALSE)=0,"",VLOOKUP(($J43&amp;$C43),Categories!$F:$V,R$7,FALSE)))</f>
        <v/>
      </c>
    </row>
    <row r="44" spans="2:18">
      <c r="B44" s="7"/>
      <c r="C44" s="7"/>
      <c r="D44" s="22"/>
      <c r="E44" s="26"/>
      <c r="F44" s="7"/>
      <c r="G44" s="7"/>
      <c r="H44" t="str">
        <f t="shared" si="0"/>
        <v/>
      </c>
      <c r="J44" t="str">
        <f>IF(D44="","",DATEDIF(D44,Categories!$A$5,"Y"))</f>
        <v/>
      </c>
      <c r="K44" t="str">
        <f>IF($J44="","",IF(VLOOKUP(($J44&amp;$C44),Categories!$F:$V,K$7,FALSE)=0,"",VLOOKUP(($J44&amp;$C44),Categories!$F:$V,K$7,FALSE)))</f>
        <v/>
      </c>
      <c r="L44" t="str">
        <f>IF($J44="","",IF(VLOOKUP(($J44&amp;$C44),Categories!$F:$V,L$7,FALSE)=0,"",VLOOKUP(($J44&amp;$C44),Categories!$F:$V,L$7,FALSE)))</f>
        <v/>
      </c>
      <c r="M44" t="str">
        <f>IF($J44="","",IF(VLOOKUP(($J44&amp;$C44),Categories!$F:$V,M$7,FALSE)=0,"",VLOOKUP(($J44&amp;$C44),Categories!$F:$V,M$7,FALSE)))</f>
        <v/>
      </c>
      <c r="N44" t="str">
        <f>IF($J44="","",IF(VLOOKUP(($J44&amp;$C44),Categories!$F:$V,N$7,FALSE)=0,"",VLOOKUP(($J44&amp;$C44),Categories!$F:$V,N$7,FALSE)))</f>
        <v/>
      </c>
      <c r="O44" t="str">
        <f>IF($J44="","",IF(VLOOKUP(($J44&amp;$C44),Categories!$F:$V,O$7,FALSE)=0,"",VLOOKUP(($J44&amp;$C44),Categories!$F:$V,O$7,FALSE)))</f>
        <v/>
      </c>
      <c r="P44" t="str">
        <f>IF($J44="","",IF(VLOOKUP(($J44&amp;$C44),Categories!$F:$V,P$7,FALSE)=0,"",VLOOKUP(($J44&amp;$C44),Categories!$F:$V,P$7,FALSE)))</f>
        <v/>
      </c>
      <c r="Q44" t="str">
        <f>IF($J44="","",IF(VLOOKUP(($J44&amp;$C44),Categories!$F:$V,Q$7,FALSE)=0,"",VLOOKUP(($J44&amp;$C44),Categories!$F:$V,Q$7,FALSE)))</f>
        <v/>
      </c>
      <c r="R44" t="str">
        <f>IF($J44="","",IF(VLOOKUP(($J44&amp;$C44),Categories!$F:$V,R$7,FALSE)=0,"",VLOOKUP(($J44&amp;$C44),Categories!$F:$V,R$7,FALSE)))</f>
        <v/>
      </c>
    </row>
    <row r="45" spans="2:18">
      <c r="B45" s="7"/>
      <c r="C45" s="7"/>
      <c r="D45" s="22"/>
      <c r="E45" s="26"/>
      <c r="F45" s="7"/>
      <c r="G45" s="7"/>
      <c r="H45" t="str">
        <f t="shared" si="0"/>
        <v/>
      </c>
      <c r="J45" t="str">
        <f>IF(D45="","",DATEDIF(D45,Categories!$A$5,"Y"))</f>
        <v/>
      </c>
      <c r="K45" t="str">
        <f>IF($J45="","",IF(VLOOKUP(($J45&amp;$C45),Categories!$F:$V,K$7,FALSE)=0,"",VLOOKUP(($J45&amp;$C45),Categories!$F:$V,K$7,FALSE)))</f>
        <v/>
      </c>
      <c r="L45" t="str">
        <f>IF($J45="","",IF(VLOOKUP(($J45&amp;$C45),Categories!$F:$V,L$7,FALSE)=0,"",VLOOKUP(($J45&amp;$C45),Categories!$F:$V,L$7,FALSE)))</f>
        <v/>
      </c>
      <c r="M45" t="str">
        <f>IF($J45="","",IF(VLOOKUP(($J45&amp;$C45),Categories!$F:$V,M$7,FALSE)=0,"",VLOOKUP(($J45&amp;$C45),Categories!$F:$V,M$7,FALSE)))</f>
        <v/>
      </c>
      <c r="N45" t="str">
        <f>IF($J45="","",IF(VLOOKUP(($J45&amp;$C45),Categories!$F:$V,N$7,FALSE)=0,"",VLOOKUP(($J45&amp;$C45),Categories!$F:$V,N$7,FALSE)))</f>
        <v/>
      </c>
      <c r="O45" t="str">
        <f>IF($J45="","",IF(VLOOKUP(($J45&amp;$C45),Categories!$F:$V,O$7,FALSE)=0,"",VLOOKUP(($J45&amp;$C45),Categories!$F:$V,O$7,FALSE)))</f>
        <v/>
      </c>
      <c r="P45" t="str">
        <f>IF($J45="","",IF(VLOOKUP(($J45&amp;$C45),Categories!$F:$V,P$7,FALSE)=0,"",VLOOKUP(($J45&amp;$C45),Categories!$F:$V,P$7,FALSE)))</f>
        <v/>
      </c>
      <c r="Q45" t="str">
        <f>IF($J45="","",IF(VLOOKUP(($J45&amp;$C45),Categories!$F:$V,Q$7,FALSE)=0,"",VLOOKUP(($J45&amp;$C45),Categories!$F:$V,Q$7,FALSE)))</f>
        <v/>
      </c>
      <c r="R45" t="str">
        <f>IF($J45="","",IF(VLOOKUP(($J45&amp;$C45),Categories!$F:$V,R$7,FALSE)=0,"",VLOOKUP(($J45&amp;$C45),Categories!$F:$V,R$7,FALSE)))</f>
        <v/>
      </c>
    </row>
    <row r="46" spans="2:18">
      <c r="B46" s="7"/>
      <c r="C46" s="7"/>
      <c r="D46" s="22"/>
      <c r="E46" s="26"/>
      <c r="F46" s="7"/>
      <c r="G46" s="7"/>
      <c r="H46" t="str">
        <f t="shared" si="0"/>
        <v/>
      </c>
      <c r="J46" t="str">
        <f>IF(D46="","",DATEDIF(D46,Categories!$A$5,"Y"))</f>
        <v/>
      </c>
      <c r="K46" t="str">
        <f>IF($J46="","",IF(VLOOKUP(($J46&amp;$C46),Categories!$F:$V,K$7,FALSE)=0,"",VLOOKUP(($J46&amp;$C46),Categories!$F:$V,K$7,FALSE)))</f>
        <v/>
      </c>
      <c r="L46" t="str">
        <f>IF($J46="","",IF(VLOOKUP(($J46&amp;$C46),Categories!$F:$V,L$7,FALSE)=0,"",VLOOKUP(($J46&amp;$C46),Categories!$F:$V,L$7,FALSE)))</f>
        <v/>
      </c>
      <c r="M46" t="str">
        <f>IF($J46="","",IF(VLOOKUP(($J46&amp;$C46),Categories!$F:$V,M$7,FALSE)=0,"",VLOOKUP(($J46&amp;$C46),Categories!$F:$V,M$7,FALSE)))</f>
        <v/>
      </c>
      <c r="N46" t="str">
        <f>IF($J46="","",IF(VLOOKUP(($J46&amp;$C46),Categories!$F:$V,N$7,FALSE)=0,"",VLOOKUP(($J46&amp;$C46),Categories!$F:$V,N$7,FALSE)))</f>
        <v/>
      </c>
      <c r="O46" t="str">
        <f>IF($J46="","",IF(VLOOKUP(($J46&amp;$C46),Categories!$F:$V,O$7,FALSE)=0,"",VLOOKUP(($J46&amp;$C46),Categories!$F:$V,O$7,FALSE)))</f>
        <v/>
      </c>
      <c r="P46" t="str">
        <f>IF($J46="","",IF(VLOOKUP(($J46&amp;$C46),Categories!$F:$V,P$7,FALSE)=0,"",VLOOKUP(($J46&amp;$C46),Categories!$F:$V,P$7,FALSE)))</f>
        <v/>
      </c>
      <c r="Q46" t="str">
        <f>IF($J46="","",IF(VLOOKUP(($J46&amp;$C46),Categories!$F:$V,Q$7,FALSE)=0,"",VLOOKUP(($J46&amp;$C46),Categories!$F:$V,Q$7,FALSE)))</f>
        <v/>
      </c>
      <c r="R46" t="str">
        <f>IF($J46="","",IF(VLOOKUP(($J46&amp;$C46),Categories!$F:$V,R$7,FALSE)=0,"",VLOOKUP(($J46&amp;$C46),Categories!$F:$V,R$7,FALSE)))</f>
        <v/>
      </c>
    </row>
    <row r="47" spans="2:18">
      <c r="B47" s="7"/>
      <c r="C47" s="7"/>
      <c r="D47" s="22"/>
      <c r="E47" s="26"/>
      <c r="F47" s="7"/>
      <c r="G47" s="7"/>
      <c r="H47" t="str">
        <f t="shared" si="0"/>
        <v/>
      </c>
      <c r="J47" t="str">
        <f>IF(D47="","",DATEDIF(D47,Categories!$A$5,"Y"))</f>
        <v/>
      </c>
      <c r="K47" t="str">
        <f>IF($J47="","",IF(VLOOKUP(($J47&amp;$C47),Categories!$F:$V,K$7,FALSE)=0,"",VLOOKUP(($J47&amp;$C47),Categories!$F:$V,K$7,FALSE)))</f>
        <v/>
      </c>
      <c r="L47" t="str">
        <f>IF($J47="","",IF(VLOOKUP(($J47&amp;$C47),Categories!$F:$V,L$7,FALSE)=0,"",VLOOKUP(($J47&amp;$C47),Categories!$F:$V,L$7,FALSE)))</f>
        <v/>
      </c>
      <c r="M47" t="str">
        <f>IF($J47="","",IF(VLOOKUP(($J47&amp;$C47),Categories!$F:$V,M$7,FALSE)=0,"",VLOOKUP(($J47&amp;$C47),Categories!$F:$V,M$7,FALSE)))</f>
        <v/>
      </c>
      <c r="N47" t="str">
        <f>IF($J47="","",IF(VLOOKUP(($J47&amp;$C47),Categories!$F:$V,N$7,FALSE)=0,"",VLOOKUP(($J47&amp;$C47),Categories!$F:$V,N$7,FALSE)))</f>
        <v/>
      </c>
      <c r="O47" t="str">
        <f>IF($J47="","",IF(VLOOKUP(($J47&amp;$C47),Categories!$F:$V,O$7,FALSE)=0,"",VLOOKUP(($J47&amp;$C47),Categories!$F:$V,O$7,FALSE)))</f>
        <v/>
      </c>
      <c r="P47" t="str">
        <f>IF($J47="","",IF(VLOOKUP(($J47&amp;$C47),Categories!$F:$V,P$7,FALSE)=0,"",VLOOKUP(($J47&amp;$C47),Categories!$F:$V,P$7,FALSE)))</f>
        <v/>
      </c>
      <c r="Q47" t="str">
        <f>IF($J47="","",IF(VLOOKUP(($J47&amp;$C47),Categories!$F:$V,Q$7,FALSE)=0,"",VLOOKUP(($J47&amp;$C47),Categories!$F:$V,Q$7,FALSE)))</f>
        <v/>
      </c>
      <c r="R47" t="str">
        <f>IF($J47="","",IF(VLOOKUP(($J47&amp;$C47),Categories!$F:$V,R$7,FALSE)=0,"",VLOOKUP(($J47&amp;$C47),Categories!$F:$V,R$7,FALSE)))</f>
        <v/>
      </c>
    </row>
    <row r="48" spans="2:18">
      <c r="B48" s="7"/>
      <c r="C48" s="7"/>
      <c r="D48" s="22"/>
      <c r="E48" s="26"/>
      <c r="F48" s="7"/>
      <c r="G48" s="7"/>
      <c r="H48" t="str">
        <f t="shared" si="0"/>
        <v/>
      </c>
      <c r="J48" t="str">
        <f>IF(D48="","",DATEDIF(D48,Categories!$A$5,"Y"))</f>
        <v/>
      </c>
      <c r="K48" t="str">
        <f>IF($J48="","",IF(VLOOKUP(($J48&amp;$C48),Categories!$F:$V,K$7,FALSE)=0,"",VLOOKUP(($J48&amp;$C48),Categories!$F:$V,K$7,FALSE)))</f>
        <v/>
      </c>
      <c r="L48" t="str">
        <f>IF($J48="","",IF(VLOOKUP(($J48&amp;$C48),Categories!$F:$V,L$7,FALSE)=0,"",VLOOKUP(($J48&amp;$C48),Categories!$F:$V,L$7,FALSE)))</f>
        <v/>
      </c>
      <c r="M48" t="str">
        <f>IF($J48="","",IF(VLOOKUP(($J48&amp;$C48),Categories!$F:$V,M$7,FALSE)=0,"",VLOOKUP(($J48&amp;$C48),Categories!$F:$V,M$7,FALSE)))</f>
        <v/>
      </c>
      <c r="N48" t="str">
        <f>IF($J48="","",IF(VLOOKUP(($J48&amp;$C48),Categories!$F:$V,N$7,FALSE)=0,"",VLOOKUP(($J48&amp;$C48),Categories!$F:$V,N$7,FALSE)))</f>
        <v/>
      </c>
      <c r="O48" t="str">
        <f>IF($J48="","",IF(VLOOKUP(($J48&amp;$C48),Categories!$F:$V,O$7,FALSE)=0,"",VLOOKUP(($J48&amp;$C48),Categories!$F:$V,O$7,FALSE)))</f>
        <v/>
      </c>
      <c r="P48" t="str">
        <f>IF($J48="","",IF(VLOOKUP(($J48&amp;$C48),Categories!$F:$V,P$7,FALSE)=0,"",VLOOKUP(($J48&amp;$C48),Categories!$F:$V,P$7,FALSE)))</f>
        <v/>
      </c>
      <c r="Q48" t="str">
        <f>IF($J48="","",IF(VLOOKUP(($J48&amp;$C48),Categories!$F:$V,Q$7,FALSE)=0,"",VLOOKUP(($J48&amp;$C48),Categories!$F:$V,Q$7,FALSE)))</f>
        <v/>
      </c>
      <c r="R48" t="str">
        <f>IF($J48="","",IF(VLOOKUP(($J48&amp;$C48),Categories!$F:$V,R$7,FALSE)=0,"",VLOOKUP(($J48&amp;$C48),Categories!$F:$V,R$7,FALSE)))</f>
        <v/>
      </c>
    </row>
    <row r="49" spans="2:18">
      <c r="B49" s="7"/>
      <c r="C49" s="7"/>
      <c r="D49" s="22"/>
      <c r="E49" s="26"/>
      <c r="F49" s="7"/>
      <c r="G49" s="7"/>
      <c r="H49" t="str">
        <f t="shared" si="0"/>
        <v/>
      </c>
      <c r="J49" t="str">
        <f>IF(D49="","",DATEDIF(D49,Categories!$A$5,"Y"))</f>
        <v/>
      </c>
      <c r="K49" t="str">
        <f>IF($J49="","",IF(VLOOKUP(($J49&amp;$C49),Categories!$F:$V,K$7,FALSE)=0,"",VLOOKUP(($J49&amp;$C49),Categories!$F:$V,K$7,FALSE)))</f>
        <v/>
      </c>
      <c r="L49" t="str">
        <f>IF($J49="","",IF(VLOOKUP(($J49&amp;$C49),Categories!$F:$V,L$7,FALSE)=0,"",VLOOKUP(($J49&amp;$C49),Categories!$F:$V,L$7,FALSE)))</f>
        <v/>
      </c>
      <c r="M49" t="str">
        <f>IF($J49="","",IF(VLOOKUP(($J49&amp;$C49),Categories!$F:$V,M$7,FALSE)=0,"",VLOOKUP(($J49&amp;$C49),Categories!$F:$V,M$7,FALSE)))</f>
        <v/>
      </c>
      <c r="N49" t="str">
        <f>IF($J49="","",IF(VLOOKUP(($J49&amp;$C49),Categories!$F:$V,N$7,FALSE)=0,"",VLOOKUP(($J49&amp;$C49),Categories!$F:$V,N$7,FALSE)))</f>
        <v/>
      </c>
      <c r="O49" t="str">
        <f>IF($J49="","",IF(VLOOKUP(($J49&amp;$C49),Categories!$F:$V,O$7,FALSE)=0,"",VLOOKUP(($J49&amp;$C49),Categories!$F:$V,O$7,FALSE)))</f>
        <v/>
      </c>
      <c r="P49" t="str">
        <f>IF($J49="","",IF(VLOOKUP(($J49&amp;$C49),Categories!$F:$V,P$7,FALSE)=0,"",VLOOKUP(($J49&amp;$C49),Categories!$F:$V,P$7,FALSE)))</f>
        <v/>
      </c>
      <c r="Q49" t="str">
        <f>IF($J49="","",IF(VLOOKUP(($J49&amp;$C49),Categories!$F:$V,Q$7,FALSE)=0,"",VLOOKUP(($J49&amp;$C49),Categories!$F:$V,Q$7,FALSE)))</f>
        <v/>
      </c>
      <c r="R49" t="str">
        <f>IF($J49="","",IF(VLOOKUP(($J49&amp;$C49),Categories!$F:$V,R$7,FALSE)=0,"",VLOOKUP(($J49&amp;$C49),Categories!$F:$V,R$7,FALSE)))</f>
        <v/>
      </c>
    </row>
    <row r="50" spans="2:18">
      <c r="B50" s="7"/>
      <c r="C50" s="7"/>
      <c r="D50" s="22"/>
      <c r="E50" s="26"/>
      <c r="F50" s="7"/>
      <c r="G50" s="7"/>
      <c r="H50" t="str">
        <f t="shared" si="0"/>
        <v/>
      </c>
      <c r="J50" t="str">
        <f>IF(D50="","",DATEDIF(D50,Categories!$A$5,"Y"))</f>
        <v/>
      </c>
      <c r="K50" t="str">
        <f>IF($J50="","",IF(VLOOKUP(($J50&amp;$C50),Categories!$F:$V,K$7,FALSE)=0,"",VLOOKUP(($J50&amp;$C50),Categories!$F:$V,K$7,FALSE)))</f>
        <v/>
      </c>
      <c r="L50" t="str">
        <f>IF($J50="","",IF(VLOOKUP(($J50&amp;$C50),Categories!$F:$V,L$7,FALSE)=0,"",VLOOKUP(($J50&amp;$C50),Categories!$F:$V,L$7,FALSE)))</f>
        <v/>
      </c>
      <c r="M50" t="str">
        <f>IF($J50="","",IF(VLOOKUP(($J50&amp;$C50),Categories!$F:$V,M$7,FALSE)=0,"",VLOOKUP(($J50&amp;$C50),Categories!$F:$V,M$7,FALSE)))</f>
        <v/>
      </c>
      <c r="N50" t="str">
        <f>IF($J50="","",IF(VLOOKUP(($J50&amp;$C50),Categories!$F:$V,N$7,FALSE)=0,"",VLOOKUP(($J50&amp;$C50),Categories!$F:$V,N$7,FALSE)))</f>
        <v/>
      </c>
      <c r="O50" t="str">
        <f>IF($J50="","",IF(VLOOKUP(($J50&amp;$C50),Categories!$F:$V,O$7,FALSE)=0,"",VLOOKUP(($J50&amp;$C50),Categories!$F:$V,O$7,FALSE)))</f>
        <v/>
      </c>
      <c r="P50" t="str">
        <f>IF($J50="","",IF(VLOOKUP(($J50&amp;$C50),Categories!$F:$V,P$7,FALSE)=0,"",VLOOKUP(($J50&amp;$C50),Categories!$F:$V,P$7,FALSE)))</f>
        <v/>
      </c>
      <c r="Q50" t="str">
        <f>IF($J50="","",IF(VLOOKUP(($J50&amp;$C50),Categories!$F:$V,Q$7,FALSE)=0,"",VLOOKUP(($J50&amp;$C50),Categories!$F:$V,Q$7,FALSE)))</f>
        <v/>
      </c>
      <c r="R50" t="str">
        <f>IF($J50="","",IF(VLOOKUP(($J50&amp;$C50),Categories!$F:$V,R$7,FALSE)=0,"",VLOOKUP(($J50&amp;$C50),Categories!$F:$V,R$7,FALSE)))</f>
        <v/>
      </c>
    </row>
    <row r="51" spans="2:18">
      <c r="B51" s="7"/>
      <c r="C51" s="7"/>
      <c r="D51" s="22"/>
      <c r="E51" s="26"/>
      <c r="F51" s="7"/>
      <c r="G51" s="7"/>
      <c r="H51" t="str">
        <f t="shared" si="0"/>
        <v/>
      </c>
      <c r="J51" t="str">
        <f>IF(D51="","",DATEDIF(D51,Categories!$A$5,"Y"))</f>
        <v/>
      </c>
      <c r="K51" t="str">
        <f>IF($J51="","",IF(VLOOKUP(($J51&amp;$C51),Categories!$F:$V,K$7,FALSE)=0,"",VLOOKUP(($J51&amp;$C51),Categories!$F:$V,K$7,FALSE)))</f>
        <v/>
      </c>
      <c r="L51" t="str">
        <f>IF($J51="","",IF(VLOOKUP(($J51&amp;$C51),Categories!$F:$V,L$7,FALSE)=0,"",VLOOKUP(($J51&amp;$C51),Categories!$F:$V,L$7,FALSE)))</f>
        <v/>
      </c>
      <c r="M51" t="str">
        <f>IF($J51="","",IF(VLOOKUP(($J51&amp;$C51),Categories!$F:$V,M$7,FALSE)=0,"",VLOOKUP(($J51&amp;$C51),Categories!$F:$V,M$7,FALSE)))</f>
        <v/>
      </c>
      <c r="N51" t="str">
        <f>IF($J51="","",IF(VLOOKUP(($J51&amp;$C51),Categories!$F:$V,N$7,FALSE)=0,"",VLOOKUP(($J51&amp;$C51),Categories!$F:$V,N$7,FALSE)))</f>
        <v/>
      </c>
      <c r="O51" t="str">
        <f>IF($J51="","",IF(VLOOKUP(($J51&amp;$C51),Categories!$F:$V,O$7,FALSE)=0,"",VLOOKUP(($J51&amp;$C51),Categories!$F:$V,O$7,FALSE)))</f>
        <v/>
      </c>
      <c r="P51" t="str">
        <f>IF($J51="","",IF(VLOOKUP(($J51&amp;$C51),Categories!$F:$V,P$7,FALSE)=0,"",VLOOKUP(($J51&amp;$C51),Categories!$F:$V,P$7,FALSE)))</f>
        <v/>
      </c>
      <c r="Q51" t="str">
        <f>IF($J51="","",IF(VLOOKUP(($J51&amp;$C51),Categories!$F:$V,Q$7,FALSE)=0,"",VLOOKUP(($J51&amp;$C51),Categories!$F:$V,Q$7,FALSE)))</f>
        <v/>
      </c>
      <c r="R51" t="str">
        <f>IF($J51="","",IF(VLOOKUP(($J51&amp;$C51),Categories!$F:$V,R$7,FALSE)=0,"",VLOOKUP(($J51&amp;$C51),Categories!$F:$V,R$7,FALSE)))</f>
        <v/>
      </c>
    </row>
    <row r="52" spans="2:18">
      <c r="B52" s="7"/>
      <c r="C52" s="7"/>
      <c r="D52" s="22"/>
      <c r="E52" s="26"/>
      <c r="F52" s="7"/>
      <c r="G52" s="7"/>
      <c r="H52" t="str">
        <f t="shared" si="0"/>
        <v/>
      </c>
      <c r="J52" t="str">
        <f>IF(D52="","",DATEDIF(D52,Categories!$A$5,"Y"))</f>
        <v/>
      </c>
      <c r="K52" t="str">
        <f>IF($J52="","",IF(VLOOKUP(($J52&amp;$C52),Categories!$F:$V,K$7,FALSE)=0,"",VLOOKUP(($J52&amp;$C52),Categories!$F:$V,K$7,FALSE)))</f>
        <v/>
      </c>
      <c r="L52" t="str">
        <f>IF($J52="","",IF(VLOOKUP(($J52&amp;$C52),Categories!$F:$V,L$7,FALSE)=0,"",VLOOKUP(($J52&amp;$C52),Categories!$F:$V,L$7,FALSE)))</f>
        <v/>
      </c>
      <c r="M52" t="str">
        <f>IF($J52="","",IF(VLOOKUP(($J52&amp;$C52),Categories!$F:$V,M$7,FALSE)=0,"",VLOOKUP(($J52&amp;$C52),Categories!$F:$V,M$7,FALSE)))</f>
        <v/>
      </c>
      <c r="N52" t="str">
        <f>IF($J52="","",IF(VLOOKUP(($J52&amp;$C52),Categories!$F:$V,N$7,FALSE)=0,"",VLOOKUP(($J52&amp;$C52),Categories!$F:$V,N$7,FALSE)))</f>
        <v/>
      </c>
      <c r="O52" t="str">
        <f>IF($J52="","",IF(VLOOKUP(($J52&amp;$C52),Categories!$F:$V,O$7,FALSE)=0,"",VLOOKUP(($J52&amp;$C52),Categories!$F:$V,O$7,FALSE)))</f>
        <v/>
      </c>
      <c r="P52" t="str">
        <f>IF($J52="","",IF(VLOOKUP(($J52&amp;$C52),Categories!$F:$V,P$7,FALSE)=0,"",VLOOKUP(($J52&amp;$C52),Categories!$F:$V,P$7,FALSE)))</f>
        <v/>
      </c>
      <c r="Q52" t="str">
        <f>IF($J52="","",IF(VLOOKUP(($J52&amp;$C52),Categories!$F:$V,Q$7,FALSE)=0,"",VLOOKUP(($J52&amp;$C52),Categories!$F:$V,Q$7,FALSE)))</f>
        <v/>
      </c>
      <c r="R52" t="str">
        <f>IF($J52="","",IF(VLOOKUP(($J52&amp;$C52),Categories!$F:$V,R$7,FALSE)=0,"",VLOOKUP(($J52&amp;$C52),Categories!$F:$V,R$7,FALSE)))</f>
        <v/>
      </c>
    </row>
    <row r="53" spans="2:18">
      <c r="B53" s="7"/>
      <c r="C53" s="7"/>
      <c r="D53" s="22"/>
      <c r="E53" s="26"/>
      <c r="F53" s="7"/>
      <c r="G53" s="7"/>
      <c r="H53" t="str">
        <f t="shared" si="0"/>
        <v/>
      </c>
      <c r="J53" t="str">
        <f>IF(D53="","",DATEDIF(D53,Categories!$A$5,"Y"))</f>
        <v/>
      </c>
      <c r="K53" t="str">
        <f>IF($J53="","",IF(VLOOKUP(($J53&amp;$C53),Categories!$F:$V,K$7,FALSE)=0,"",VLOOKUP(($J53&amp;$C53),Categories!$F:$V,K$7,FALSE)))</f>
        <v/>
      </c>
      <c r="L53" t="str">
        <f>IF($J53="","",IF(VLOOKUP(($J53&amp;$C53),Categories!$F:$V,L$7,FALSE)=0,"",VLOOKUP(($J53&amp;$C53),Categories!$F:$V,L$7,FALSE)))</f>
        <v/>
      </c>
      <c r="M53" t="str">
        <f>IF($J53="","",IF(VLOOKUP(($J53&amp;$C53),Categories!$F:$V,M$7,FALSE)=0,"",VLOOKUP(($J53&amp;$C53),Categories!$F:$V,M$7,FALSE)))</f>
        <v/>
      </c>
      <c r="N53" t="str">
        <f>IF($J53="","",IF(VLOOKUP(($J53&amp;$C53),Categories!$F:$V,N$7,FALSE)=0,"",VLOOKUP(($J53&amp;$C53),Categories!$F:$V,N$7,FALSE)))</f>
        <v/>
      </c>
      <c r="O53" t="str">
        <f>IF($J53="","",IF(VLOOKUP(($J53&amp;$C53),Categories!$F:$V,O$7,FALSE)=0,"",VLOOKUP(($J53&amp;$C53),Categories!$F:$V,O$7,FALSE)))</f>
        <v/>
      </c>
      <c r="P53" t="str">
        <f>IF($J53="","",IF(VLOOKUP(($J53&amp;$C53),Categories!$F:$V,P$7,FALSE)=0,"",VLOOKUP(($J53&amp;$C53),Categories!$F:$V,P$7,FALSE)))</f>
        <v/>
      </c>
      <c r="Q53" t="str">
        <f>IF($J53="","",IF(VLOOKUP(($J53&amp;$C53),Categories!$F:$V,Q$7,FALSE)=0,"",VLOOKUP(($J53&amp;$C53),Categories!$F:$V,Q$7,FALSE)))</f>
        <v/>
      </c>
      <c r="R53" t="str">
        <f>IF($J53="","",IF(VLOOKUP(($J53&amp;$C53),Categories!$F:$V,R$7,FALSE)=0,"",VLOOKUP(($J53&amp;$C53),Categories!$F:$V,R$7,FALSE)))</f>
        <v/>
      </c>
    </row>
    <row r="54" spans="2:18">
      <c r="B54" s="20"/>
      <c r="C54" s="20"/>
      <c r="D54" s="25"/>
      <c r="E54" s="28"/>
      <c r="F54" s="7"/>
      <c r="G54" s="7"/>
      <c r="H54" t="str">
        <f t="shared" si="0"/>
        <v/>
      </c>
      <c r="J54" t="str">
        <f>IF(D54="","",DATEDIF(D54,Categories!$A$5,"Y"))</f>
        <v/>
      </c>
      <c r="K54" t="str">
        <f>IF($J54="","",IF(VLOOKUP(($J54&amp;$C54),Categories!$F:$V,K$7,FALSE)=0,"",VLOOKUP(($J54&amp;$C54),Categories!$F:$V,K$7,FALSE)))</f>
        <v/>
      </c>
      <c r="L54" t="str">
        <f>IF($J54="","",IF(VLOOKUP(($J54&amp;$C54),Categories!$F:$V,L$7,FALSE)=0,"",VLOOKUP(($J54&amp;$C54),Categories!$F:$V,L$7,FALSE)))</f>
        <v/>
      </c>
      <c r="M54" t="str">
        <f>IF($J54="","",IF(VLOOKUP(($J54&amp;$C54),Categories!$F:$V,M$7,FALSE)=0,"",VLOOKUP(($J54&amp;$C54),Categories!$F:$V,M$7,FALSE)))</f>
        <v/>
      </c>
      <c r="N54" t="str">
        <f>IF($J54="","",IF(VLOOKUP(($J54&amp;$C54),Categories!$F:$V,N$7,FALSE)=0,"",VLOOKUP(($J54&amp;$C54),Categories!$F:$V,N$7,FALSE)))</f>
        <v/>
      </c>
      <c r="O54" t="str">
        <f>IF($J54="","",IF(VLOOKUP(($J54&amp;$C54),Categories!$F:$V,O$7,FALSE)=0,"",VLOOKUP(($J54&amp;$C54),Categories!$F:$V,O$7,FALSE)))</f>
        <v/>
      </c>
      <c r="P54" t="str">
        <f>IF($J54="","",IF(VLOOKUP(($J54&amp;$C54),Categories!$F:$V,P$7,FALSE)=0,"",VLOOKUP(($J54&amp;$C54),Categories!$F:$V,P$7,FALSE)))</f>
        <v/>
      </c>
      <c r="Q54" t="str">
        <f>IF($J54="","",IF(VLOOKUP(($J54&amp;$C54),Categories!$F:$V,Q$7,FALSE)=0,"",VLOOKUP(($J54&amp;$C54),Categories!$F:$V,Q$7,FALSE)))</f>
        <v/>
      </c>
      <c r="R54" t="str">
        <f>IF($J54="","",IF(VLOOKUP(($J54&amp;$C54),Categories!$F:$V,R$7,FALSE)=0,"",VLOOKUP(($J54&amp;$C54),Categories!$F:$V,R$7,FALSE)))</f>
        <v/>
      </c>
    </row>
    <row r="55" spans="2:18">
      <c r="B55" s="7"/>
      <c r="C55" s="7"/>
      <c r="D55" s="22"/>
      <c r="E55" s="26"/>
      <c r="F55" s="7"/>
      <c r="G55" s="7"/>
      <c r="H55" t="str">
        <f t="shared" si="0"/>
        <v/>
      </c>
      <c r="J55" t="str">
        <f>IF(D55="","",DATEDIF(D55,Categories!$A$5,"Y"))</f>
        <v/>
      </c>
      <c r="K55" t="str">
        <f>IF($J55="","",IF(VLOOKUP(($J55&amp;$C55),Categories!$F:$V,K$7,FALSE)=0,"",VLOOKUP(($J55&amp;$C55),Categories!$F:$V,K$7,FALSE)))</f>
        <v/>
      </c>
      <c r="L55" t="str">
        <f>IF($J55="","",IF(VLOOKUP(($J55&amp;$C55),Categories!$F:$V,L$7,FALSE)=0,"",VLOOKUP(($J55&amp;$C55),Categories!$F:$V,L$7,FALSE)))</f>
        <v/>
      </c>
      <c r="M55" t="str">
        <f>IF($J55="","",IF(VLOOKUP(($J55&amp;$C55),Categories!$F:$V,M$7,FALSE)=0,"",VLOOKUP(($J55&amp;$C55),Categories!$F:$V,M$7,FALSE)))</f>
        <v/>
      </c>
      <c r="N55" t="str">
        <f>IF($J55="","",IF(VLOOKUP(($J55&amp;$C55),Categories!$F:$V,N$7,FALSE)=0,"",VLOOKUP(($J55&amp;$C55),Categories!$F:$V,N$7,FALSE)))</f>
        <v/>
      </c>
      <c r="O55" t="str">
        <f>IF($J55="","",IF(VLOOKUP(($J55&amp;$C55),Categories!$F:$V,O$7,FALSE)=0,"",VLOOKUP(($J55&amp;$C55),Categories!$F:$V,O$7,FALSE)))</f>
        <v/>
      </c>
      <c r="P55" t="str">
        <f>IF($J55="","",IF(VLOOKUP(($J55&amp;$C55),Categories!$F:$V,P$7,FALSE)=0,"",VLOOKUP(($J55&amp;$C55),Categories!$F:$V,P$7,FALSE)))</f>
        <v/>
      </c>
      <c r="Q55" t="str">
        <f>IF($J55="","",IF(VLOOKUP(($J55&amp;$C55),Categories!$F:$V,Q$7,FALSE)=0,"",VLOOKUP(($J55&amp;$C55),Categories!$F:$V,Q$7,FALSE)))</f>
        <v/>
      </c>
      <c r="R55" t="str">
        <f>IF($J55="","",IF(VLOOKUP(($J55&amp;$C55),Categories!$F:$V,R$7,FALSE)=0,"",VLOOKUP(($J55&amp;$C55),Categories!$F:$V,R$7,FALSE)))</f>
        <v/>
      </c>
    </row>
    <row r="56" spans="2:18">
      <c r="B56" s="7"/>
      <c r="C56" s="7"/>
      <c r="D56" s="22"/>
      <c r="E56" s="26"/>
      <c r="F56" s="7"/>
      <c r="G56" s="7"/>
      <c r="H56" t="str">
        <f t="shared" si="0"/>
        <v/>
      </c>
      <c r="J56" t="str">
        <f>IF(D56="","",DATEDIF(D56,Categories!$A$5,"Y"))</f>
        <v/>
      </c>
      <c r="K56" t="str">
        <f>IF($J56="","",IF(VLOOKUP(($J56&amp;$C56),Categories!$F:$V,K$7,FALSE)=0,"",VLOOKUP(($J56&amp;$C56),Categories!$F:$V,K$7,FALSE)))</f>
        <v/>
      </c>
      <c r="L56" t="str">
        <f>IF($J56="","",IF(VLOOKUP(($J56&amp;$C56),Categories!$F:$V,L$7,FALSE)=0,"",VLOOKUP(($J56&amp;$C56),Categories!$F:$V,L$7,FALSE)))</f>
        <v/>
      </c>
      <c r="M56" t="str">
        <f>IF($J56="","",IF(VLOOKUP(($J56&amp;$C56),Categories!$F:$V,M$7,FALSE)=0,"",VLOOKUP(($J56&amp;$C56),Categories!$F:$V,M$7,FALSE)))</f>
        <v/>
      </c>
      <c r="N56" t="str">
        <f>IF($J56="","",IF(VLOOKUP(($J56&amp;$C56),Categories!$F:$V,N$7,FALSE)=0,"",VLOOKUP(($J56&amp;$C56),Categories!$F:$V,N$7,FALSE)))</f>
        <v/>
      </c>
      <c r="O56" t="str">
        <f>IF($J56="","",IF(VLOOKUP(($J56&amp;$C56),Categories!$F:$V,O$7,FALSE)=0,"",VLOOKUP(($J56&amp;$C56),Categories!$F:$V,O$7,FALSE)))</f>
        <v/>
      </c>
      <c r="P56" t="str">
        <f>IF($J56="","",IF(VLOOKUP(($J56&amp;$C56),Categories!$F:$V,P$7,FALSE)=0,"",VLOOKUP(($J56&amp;$C56),Categories!$F:$V,P$7,FALSE)))</f>
        <v/>
      </c>
      <c r="Q56" t="str">
        <f>IF($J56="","",IF(VLOOKUP(($J56&amp;$C56),Categories!$F:$V,Q$7,FALSE)=0,"",VLOOKUP(($J56&amp;$C56),Categories!$F:$V,Q$7,FALSE)))</f>
        <v/>
      </c>
      <c r="R56" t="str">
        <f>IF($J56="","",IF(VLOOKUP(($J56&amp;$C56),Categories!$F:$V,R$7,FALSE)=0,"",VLOOKUP(($J56&amp;$C56),Categories!$F:$V,R$7,FALSE)))</f>
        <v/>
      </c>
    </row>
    <row r="57" spans="2:18">
      <c r="B57" s="7"/>
      <c r="C57" s="7"/>
      <c r="D57" s="22"/>
      <c r="E57" s="26"/>
      <c r="F57" s="7"/>
      <c r="G57" s="7"/>
      <c r="H57" t="str">
        <f t="shared" si="0"/>
        <v/>
      </c>
      <c r="J57" t="str">
        <f>IF(D57="","",DATEDIF(D57,Categories!$A$5,"Y"))</f>
        <v/>
      </c>
      <c r="K57" t="str">
        <f>IF($J57="","",IF(VLOOKUP(($J57&amp;$C57),Categories!$F:$V,K$7,FALSE)=0,"",VLOOKUP(($J57&amp;$C57),Categories!$F:$V,K$7,FALSE)))</f>
        <v/>
      </c>
      <c r="L57" t="str">
        <f>IF($J57="","",IF(VLOOKUP(($J57&amp;$C57),Categories!$F:$V,L$7,FALSE)=0,"",VLOOKUP(($J57&amp;$C57),Categories!$F:$V,L$7,FALSE)))</f>
        <v/>
      </c>
      <c r="M57" t="str">
        <f>IF($J57="","",IF(VLOOKUP(($J57&amp;$C57),Categories!$F:$V,M$7,FALSE)=0,"",VLOOKUP(($J57&amp;$C57),Categories!$F:$V,M$7,FALSE)))</f>
        <v/>
      </c>
      <c r="N57" t="str">
        <f>IF($J57="","",IF(VLOOKUP(($J57&amp;$C57),Categories!$F:$V,N$7,FALSE)=0,"",VLOOKUP(($J57&amp;$C57),Categories!$F:$V,N$7,FALSE)))</f>
        <v/>
      </c>
      <c r="O57" t="str">
        <f>IF($J57="","",IF(VLOOKUP(($J57&amp;$C57),Categories!$F:$V,O$7,FALSE)=0,"",VLOOKUP(($J57&amp;$C57),Categories!$F:$V,O$7,FALSE)))</f>
        <v/>
      </c>
      <c r="P57" t="str">
        <f>IF($J57="","",IF(VLOOKUP(($J57&amp;$C57),Categories!$F:$V,P$7,FALSE)=0,"",VLOOKUP(($J57&amp;$C57),Categories!$F:$V,P$7,FALSE)))</f>
        <v/>
      </c>
      <c r="Q57" t="str">
        <f>IF($J57="","",IF(VLOOKUP(($J57&amp;$C57),Categories!$F:$V,Q$7,FALSE)=0,"",VLOOKUP(($J57&amp;$C57),Categories!$F:$V,Q$7,FALSE)))</f>
        <v/>
      </c>
      <c r="R57" t="str">
        <f>IF($J57="","",IF(VLOOKUP(($J57&amp;$C57),Categories!$F:$V,R$7,FALSE)=0,"",VLOOKUP(($J57&amp;$C57),Categories!$F:$V,R$7,FALSE)))</f>
        <v/>
      </c>
    </row>
    <row r="58" spans="2:18">
      <c r="B58" s="7"/>
      <c r="C58" s="7"/>
      <c r="D58" s="24"/>
      <c r="E58" s="26"/>
      <c r="F58" s="7"/>
      <c r="G58" s="7"/>
      <c r="H58" t="str">
        <f t="shared" si="0"/>
        <v/>
      </c>
      <c r="J58" t="str">
        <f>IF(D58="","",DATEDIF(D58,Categories!$A$5,"Y"))</f>
        <v/>
      </c>
      <c r="K58" t="str">
        <f>IF($J58="","",IF(VLOOKUP(($J58&amp;$C58),Categories!$F:$V,K$7,FALSE)=0,"",VLOOKUP(($J58&amp;$C58),Categories!$F:$V,K$7,FALSE)))</f>
        <v/>
      </c>
      <c r="L58" t="str">
        <f>IF($J58="","",IF(VLOOKUP(($J58&amp;$C58),Categories!$F:$V,L$7,FALSE)=0,"",VLOOKUP(($J58&amp;$C58),Categories!$F:$V,L$7,FALSE)))</f>
        <v/>
      </c>
      <c r="M58" t="str">
        <f>IF($J58="","",IF(VLOOKUP(($J58&amp;$C58),Categories!$F:$V,M$7,FALSE)=0,"",VLOOKUP(($J58&amp;$C58),Categories!$F:$V,M$7,FALSE)))</f>
        <v/>
      </c>
      <c r="N58" t="str">
        <f>IF($J58="","",IF(VLOOKUP(($J58&amp;$C58),Categories!$F:$V,N$7,FALSE)=0,"",VLOOKUP(($J58&amp;$C58),Categories!$F:$V,N$7,FALSE)))</f>
        <v/>
      </c>
      <c r="O58" t="str">
        <f>IF($J58="","",IF(VLOOKUP(($J58&amp;$C58),Categories!$F:$V,O$7,FALSE)=0,"",VLOOKUP(($J58&amp;$C58),Categories!$F:$V,O$7,FALSE)))</f>
        <v/>
      </c>
      <c r="P58" t="str">
        <f>IF($J58="","",IF(VLOOKUP(($J58&amp;$C58),Categories!$F:$V,P$7,FALSE)=0,"",VLOOKUP(($J58&amp;$C58),Categories!$F:$V,P$7,FALSE)))</f>
        <v/>
      </c>
      <c r="Q58" t="str">
        <f>IF($J58="","",IF(VLOOKUP(($J58&amp;$C58),Categories!$F:$V,Q$7,FALSE)=0,"",VLOOKUP(($J58&amp;$C58),Categories!$F:$V,Q$7,FALSE)))</f>
        <v/>
      </c>
      <c r="R58" t="str">
        <f>IF($J58="","",IF(VLOOKUP(($J58&amp;$C58),Categories!$F:$V,R$7,FALSE)=0,"",VLOOKUP(($J58&amp;$C58),Categories!$F:$V,R$7,FALSE)))</f>
        <v/>
      </c>
    </row>
    <row r="59" spans="2:18">
      <c r="B59" s="7"/>
      <c r="C59" s="7"/>
      <c r="D59" s="22"/>
      <c r="E59" s="26"/>
      <c r="F59" s="7"/>
      <c r="G59" s="7"/>
      <c r="H59" t="str">
        <f t="shared" si="0"/>
        <v/>
      </c>
      <c r="J59" t="str">
        <f>IF(D59="","",DATEDIF(D59,Categories!$A$5,"Y"))</f>
        <v/>
      </c>
      <c r="K59" t="str">
        <f>IF($J59="","",IF(VLOOKUP(($J59&amp;$C59),Categories!$F:$V,K$7,FALSE)=0,"",VLOOKUP(($J59&amp;$C59),Categories!$F:$V,K$7,FALSE)))</f>
        <v/>
      </c>
      <c r="L59" t="str">
        <f>IF($J59="","",IF(VLOOKUP(($J59&amp;$C59),Categories!$F:$V,L$7,FALSE)=0,"",VLOOKUP(($J59&amp;$C59),Categories!$F:$V,L$7,FALSE)))</f>
        <v/>
      </c>
      <c r="M59" t="str">
        <f>IF($J59="","",IF(VLOOKUP(($J59&amp;$C59),Categories!$F:$V,M$7,FALSE)=0,"",VLOOKUP(($J59&amp;$C59),Categories!$F:$V,M$7,FALSE)))</f>
        <v/>
      </c>
      <c r="N59" t="str">
        <f>IF($J59="","",IF(VLOOKUP(($J59&amp;$C59),Categories!$F:$V,N$7,FALSE)=0,"",VLOOKUP(($J59&amp;$C59),Categories!$F:$V,N$7,FALSE)))</f>
        <v/>
      </c>
      <c r="O59" t="str">
        <f>IF($J59="","",IF(VLOOKUP(($J59&amp;$C59),Categories!$F:$V,O$7,FALSE)=0,"",VLOOKUP(($J59&amp;$C59),Categories!$F:$V,O$7,FALSE)))</f>
        <v/>
      </c>
      <c r="P59" t="str">
        <f>IF($J59="","",IF(VLOOKUP(($J59&amp;$C59),Categories!$F:$V,P$7,FALSE)=0,"",VLOOKUP(($J59&amp;$C59),Categories!$F:$V,P$7,FALSE)))</f>
        <v/>
      </c>
      <c r="Q59" t="str">
        <f>IF($J59="","",IF(VLOOKUP(($J59&amp;$C59),Categories!$F:$V,Q$7,FALSE)=0,"",VLOOKUP(($J59&amp;$C59),Categories!$F:$V,Q$7,FALSE)))</f>
        <v/>
      </c>
      <c r="R59" t="str">
        <f>IF($J59="","",IF(VLOOKUP(($J59&amp;$C59),Categories!$F:$V,R$7,FALSE)=0,"",VLOOKUP(($J59&amp;$C59),Categories!$F:$V,R$7,FALSE)))</f>
        <v/>
      </c>
    </row>
    <row r="60" spans="2:18">
      <c r="B60" s="7"/>
      <c r="C60" s="7"/>
      <c r="D60" s="22"/>
      <c r="E60" s="26"/>
      <c r="F60" s="7"/>
      <c r="G60" s="7"/>
      <c r="H60" t="str">
        <f t="shared" si="0"/>
        <v/>
      </c>
      <c r="J60" t="str">
        <f>IF(D60="","",DATEDIF(D60,Categories!$A$5,"Y"))</f>
        <v/>
      </c>
      <c r="K60" t="str">
        <f>IF($J60="","",IF(VLOOKUP(($J60&amp;$C60),Categories!$F:$V,K$7,FALSE)=0,"",VLOOKUP(($J60&amp;$C60),Categories!$F:$V,K$7,FALSE)))</f>
        <v/>
      </c>
      <c r="L60" t="str">
        <f>IF($J60="","",IF(VLOOKUP(($J60&amp;$C60),Categories!$F:$V,L$7,FALSE)=0,"",VLOOKUP(($J60&amp;$C60),Categories!$F:$V,L$7,FALSE)))</f>
        <v/>
      </c>
      <c r="M60" t="str">
        <f>IF($J60="","",IF(VLOOKUP(($J60&amp;$C60),Categories!$F:$V,M$7,FALSE)=0,"",VLOOKUP(($J60&amp;$C60),Categories!$F:$V,M$7,FALSE)))</f>
        <v/>
      </c>
      <c r="N60" t="str">
        <f>IF($J60="","",IF(VLOOKUP(($J60&amp;$C60),Categories!$F:$V,N$7,FALSE)=0,"",VLOOKUP(($J60&amp;$C60),Categories!$F:$V,N$7,FALSE)))</f>
        <v/>
      </c>
      <c r="O60" t="str">
        <f>IF($J60="","",IF(VLOOKUP(($J60&amp;$C60),Categories!$F:$V,O$7,FALSE)=0,"",VLOOKUP(($J60&amp;$C60),Categories!$F:$V,O$7,FALSE)))</f>
        <v/>
      </c>
      <c r="P60" t="str">
        <f>IF($J60="","",IF(VLOOKUP(($J60&amp;$C60),Categories!$F:$V,P$7,FALSE)=0,"",VLOOKUP(($J60&amp;$C60),Categories!$F:$V,P$7,FALSE)))</f>
        <v/>
      </c>
      <c r="Q60" t="str">
        <f>IF($J60="","",IF(VLOOKUP(($J60&amp;$C60),Categories!$F:$V,Q$7,FALSE)=0,"",VLOOKUP(($J60&amp;$C60),Categories!$F:$V,Q$7,FALSE)))</f>
        <v/>
      </c>
      <c r="R60" t="str">
        <f>IF($J60="","",IF(VLOOKUP(($J60&amp;$C60),Categories!$F:$V,R$7,FALSE)=0,"",VLOOKUP(($J60&amp;$C60),Categories!$F:$V,R$7,FALSE)))</f>
        <v/>
      </c>
    </row>
    <row r="61" spans="2:18">
      <c r="B61" s="7"/>
      <c r="C61" s="7"/>
      <c r="D61" s="22"/>
      <c r="E61" s="26"/>
      <c r="F61" s="7"/>
      <c r="G61" s="7"/>
      <c r="H61" t="str">
        <f t="shared" si="0"/>
        <v/>
      </c>
      <c r="J61" t="str">
        <f>IF(D61="","",DATEDIF(D61,Categories!$A$5,"Y"))</f>
        <v/>
      </c>
      <c r="K61" t="str">
        <f>IF($J61="","",IF(VLOOKUP(($J61&amp;$C61),Categories!$F:$V,K$7,FALSE)=0,"",VLOOKUP(($J61&amp;$C61),Categories!$F:$V,K$7,FALSE)))</f>
        <v/>
      </c>
      <c r="L61" t="str">
        <f>IF($J61="","",IF(VLOOKUP(($J61&amp;$C61),Categories!$F:$V,L$7,FALSE)=0,"",VLOOKUP(($J61&amp;$C61),Categories!$F:$V,L$7,FALSE)))</f>
        <v/>
      </c>
      <c r="M61" t="str">
        <f>IF($J61="","",IF(VLOOKUP(($J61&amp;$C61),Categories!$F:$V,M$7,FALSE)=0,"",VLOOKUP(($J61&amp;$C61),Categories!$F:$V,M$7,FALSE)))</f>
        <v/>
      </c>
      <c r="N61" t="str">
        <f>IF($J61="","",IF(VLOOKUP(($J61&amp;$C61),Categories!$F:$V,N$7,FALSE)=0,"",VLOOKUP(($J61&amp;$C61),Categories!$F:$V,N$7,FALSE)))</f>
        <v/>
      </c>
      <c r="O61" t="str">
        <f>IF($J61="","",IF(VLOOKUP(($J61&amp;$C61),Categories!$F:$V,O$7,FALSE)=0,"",VLOOKUP(($J61&amp;$C61),Categories!$F:$V,O$7,FALSE)))</f>
        <v/>
      </c>
      <c r="P61" t="str">
        <f>IF($J61="","",IF(VLOOKUP(($J61&amp;$C61),Categories!$F:$V,P$7,FALSE)=0,"",VLOOKUP(($J61&amp;$C61),Categories!$F:$V,P$7,FALSE)))</f>
        <v/>
      </c>
      <c r="Q61" t="str">
        <f>IF($J61="","",IF(VLOOKUP(($J61&amp;$C61),Categories!$F:$V,Q$7,FALSE)=0,"",VLOOKUP(($J61&amp;$C61),Categories!$F:$V,Q$7,FALSE)))</f>
        <v/>
      </c>
      <c r="R61" t="str">
        <f>IF($J61="","",IF(VLOOKUP(($J61&amp;$C61),Categories!$F:$V,R$7,FALSE)=0,"",VLOOKUP(($J61&amp;$C61),Categories!$F:$V,R$7,FALSE)))</f>
        <v/>
      </c>
    </row>
    <row r="62" spans="2:18">
      <c r="B62" s="7"/>
      <c r="C62" s="7"/>
      <c r="D62" s="22"/>
      <c r="E62" s="26"/>
      <c r="F62" s="7"/>
      <c r="G62" s="7"/>
      <c r="H62" t="str">
        <f t="shared" si="0"/>
        <v/>
      </c>
      <c r="J62" t="str">
        <f>IF(D62="","",DATEDIF(D62,Categories!$A$5,"Y"))</f>
        <v/>
      </c>
      <c r="K62" t="str">
        <f>IF($J62="","",IF(VLOOKUP(($J62&amp;$C62),Categories!$F:$V,K$7,FALSE)=0,"",VLOOKUP(($J62&amp;$C62),Categories!$F:$V,K$7,FALSE)))</f>
        <v/>
      </c>
      <c r="L62" t="str">
        <f>IF($J62="","",IF(VLOOKUP(($J62&amp;$C62),Categories!$F:$V,L$7,FALSE)=0,"",VLOOKUP(($J62&amp;$C62),Categories!$F:$V,L$7,FALSE)))</f>
        <v/>
      </c>
      <c r="M62" t="str">
        <f>IF($J62="","",IF(VLOOKUP(($J62&amp;$C62),Categories!$F:$V,M$7,FALSE)=0,"",VLOOKUP(($J62&amp;$C62),Categories!$F:$V,M$7,FALSE)))</f>
        <v/>
      </c>
      <c r="N62" t="str">
        <f>IF($J62="","",IF(VLOOKUP(($J62&amp;$C62),Categories!$F:$V,N$7,FALSE)=0,"",VLOOKUP(($J62&amp;$C62),Categories!$F:$V,N$7,FALSE)))</f>
        <v/>
      </c>
      <c r="O62" t="str">
        <f>IF($J62="","",IF(VLOOKUP(($J62&amp;$C62),Categories!$F:$V,O$7,FALSE)=0,"",VLOOKUP(($J62&amp;$C62),Categories!$F:$V,O$7,FALSE)))</f>
        <v/>
      </c>
      <c r="P62" t="str">
        <f>IF($J62="","",IF(VLOOKUP(($J62&amp;$C62),Categories!$F:$V,P$7,FALSE)=0,"",VLOOKUP(($J62&amp;$C62),Categories!$F:$V,P$7,FALSE)))</f>
        <v/>
      </c>
      <c r="Q62" t="str">
        <f>IF($J62="","",IF(VLOOKUP(($J62&amp;$C62),Categories!$F:$V,Q$7,FALSE)=0,"",VLOOKUP(($J62&amp;$C62),Categories!$F:$V,Q$7,FALSE)))</f>
        <v/>
      </c>
      <c r="R62" t="str">
        <f>IF($J62="","",IF(VLOOKUP(($J62&amp;$C62),Categories!$F:$V,R$7,FALSE)=0,"",VLOOKUP(($J62&amp;$C62),Categories!$F:$V,R$7,FALSE)))</f>
        <v/>
      </c>
    </row>
    <row r="63" spans="2:18">
      <c r="B63" s="7"/>
      <c r="C63" s="7"/>
      <c r="D63" s="22"/>
      <c r="E63" s="26"/>
      <c r="F63" s="7"/>
      <c r="G63" s="7"/>
      <c r="H63" t="str">
        <f t="shared" si="0"/>
        <v/>
      </c>
      <c r="J63" t="str">
        <f>IF(D63="","",DATEDIF(D63,Categories!$A$5,"Y"))</f>
        <v/>
      </c>
      <c r="K63" t="str">
        <f>IF($J63="","",IF(VLOOKUP(($J63&amp;$C63),Categories!$F:$V,K$7,FALSE)=0,"",VLOOKUP(($J63&amp;$C63),Categories!$F:$V,K$7,FALSE)))</f>
        <v/>
      </c>
      <c r="L63" t="str">
        <f>IF($J63="","",IF(VLOOKUP(($J63&amp;$C63),Categories!$F:$V,L$7,FALSE)=0,"",VLOOKUP(($J63&amp;$C63),Categories!$F:$V,L$7,FALSE)))</f>
        <v/>
      </c>
      <c r="M63" t="str">
        <f>IF($J63="","",IF(VLOOKUP(($J63&amp;$C63),Categories!$F:$V,M$7,FALSE)=0,"",VLOOKUP(($J63&amp;$C63),Categories!$F:$V,M$7,FALSE)))</f>
        <v/>
      </c>
      <c r="N63" t="str">
        <f>IF($J63="","",IF(VLOOKUP(($J63&amp;$C63),Categories!$F:$V,N$7,FALSE)=0,"",VLOOKUP(($J63&amp;$C63),Categories!$F:$V,N$7,FALSE)))</f>
        <v/>
      </c>
      <c r="O63" t="str">
        <f>IF($J63="","",IF(VLOOKUP(($J63&amp;$C63),Categories!$F:$V,O$7,FALSE)=0,"",VLOOKUP(($J63&amp;$C63),Categories!$F:$V,O$7,FALSE)))</f>
        <v/>
      </c>
      <c r="P63" t="str">
        <f>IF($J63="","",IF(VLOOKUP(($J63&amp;$C63),Categories!$F:$V,P$7,FALSE)=0,"",VLOOKUP(($J63&amp;$C63),Categories!$F:$V,P$7,FALSE)))</f>
        <v/>
      </c>
      <c r="Q63" t="str">
        <f>IF($J63="","",IF(VLOOKUP(($J63&amp;$C63),Categories!$F:$V,Q$7,FALSE)=0,"",VLOOKUP(($J63&amp;$C63),Categories!$F:$V,Q$7,FALSE)))</f>
        <v/>
      </c>
      <c r="R63" t="str">
        <f>IF($J63="","",IF(VLOOKUP(($J63&amp;$C63),Categories!$F:$V,R$7,FALSE)=0,"",VLOOKUP(($J63&amp;$C63),Categories!$F:$V,R$7,FALSE)))</f>
        <v/>
      </c>
    </row>
    <row r="64" spans="2:18">
      <c r="B64" s="7"/>
      <c r="C64" s="7"/>
      <c r="D64" s="22"/>
      <c r="E64" s="26"/>
      <c r="F64" s="7"/>
      <c r="G64" s="7"/>
      <c r="H64" t="str">
        <f t="shared" si="0"/>
        <v/>
      </c>
      <c r="J64" t="str">
        <f>IF(D64="","",DATEDIF(D64,Categories!$A$5,"Y"))</f>
        <v/>
      </c>
      <c r="K64" t="str">
        <f>IF($J64="","",IF(VLOOKUP(($J64&amp;$C64),Categories!$F:$V,K$7,FALSE)=0,"",VLOOKUP(($J64&amp;$C64),Categories!$F:$V,K$7,FALSE)))</f>
        <v/>
      </c>
      <c r="L64" t="str">
        <f>IF($J64="","",IF(VLOOKUP(($J64&amp;$C64),Categories!$F:$V,L$7,FALSE)=0,"",VLOOKUP(($J64&amp;$C64),Categories!$F:$V,L$7,FALSE)))</f>
        <v/>
      </c>
      <c r="M64" t="str">
        <f>IF($J64="","",IF(VLOOKUP(($J64&amp;$C64),Categories!$F:$V,M$7,FALSE)=0,"",VLOOKUP(($J64&amp;$C64),Categories!$F:$V,M$7,FALSE)))</f>
        <v/>
      </c>
      <c r="N64" t="str">
        <f>IF($J64="","",IF(VLOOKUP(($J64&amp;$C64),Categories!$F:$V,N$7,FALSE)=0,"",VLOOKUP(($J64&amp;$C64),Categories!$F:$V,N$7,FALSE)))</f>
        <v/>
      </c>
      <c r="O64" t="str">
        <f>IF($J64="","",IF(VLOOKUP(($J64&amp;$C64),Categories!$F:$V,O$7,FALSE)=0,"",VLOOKUP(($J64&amp;$C64),Categories!$F:$V,O$7,FALSE)))</f>
        <v/>
      </c>
      <c r="P64" t="str">
        <f>IF($J64="","",IF(VLOOKUP(($J64&amp;$C64),Categories!$F:$V,P$7,FALSE)=0,"",VLOOKUP(($J64&amp;$C64),Categories!$F:$V,P$7,FALSE)))</f>
        <v/>
      </c>
      <c r="Q64" t="str">
        <f>IF($J64="","",IF(VLOOKUP(($J64&amp;$C64),Categories!$F:$V,Q$7,FALSE)=0,"",VLOOKUP(($J64&amp;$C64),Categories!$F:$V,Q$7,FALSE)))</f>
        <v/>
      </c>
      <c r="R64" t="str">
        <f>IF($J64="","",IF(VLOOKUP(($J64&amp;$C64),Categories!$F:$V,R$7,FALSE)=0,"",VLOOKUP(($J64&amp;$C64),Categories!$F:$V,R$7,FALSE)))</f>
        <v/>
      </c>
    </row>
    <row r="65" spans="2:18">
      <c r="B65" s="7"/>
      <c r="C65" s="7"/>
      <c r="D65" s="22"/>
      <c r="E65" s="26"/>
      <c r="F65" s="7"/>
      <c r="G65" s="7"/>
      <c r="H65" t="str">
        <f t="shared" si="0"/>
        <v/>
      </c>
      <c r="J65" t="str">
        <f>IF(D65="","",DATEDIF(D65,Categories!$A$5,"Y"))</f>
        <v/>
      </c>
      <c r="K65" t="str">
        <f>IF($J65="","",IF(VLOOKUP(($J65&amp;$C65),Categories!$F:$V,K$7,FALSE)=0,"",VLOOKUP(($J65&amp;$C65),Categories!$F:$V,K$7,FALSE)))</f>
        <v/>
      </c>
      <c r="L65" t="str">
        <f>IF($J65="","",IF(VLOOKUP(($J65&amp;$C65),Categories!$F:$V,L$7,FALSE)=0,"",VLOOKUP(($J65&amp;$C65),Categories!$F:$V,L$7,FALSE)))</f>
        <v/>
      </c>
      <c r="M65" t="str">
        <f>IF($J65="","",IF(VLOOKUP(($J65&amp;$C65),Categories!$F:$V,M$7,FALSE)=0,"",VLOOKUP(($J65&amp;$C65),Categories!$F:$V,M$7,FALSE)))</f>
        <v/>
      </c>
      <c r="N65" t="str">
        <f>IF($J65="","",IF(VLOOKUP(($J65&amp;$C65),Categories!$F:$V,N$7,FALSE)=0,"",VLOOKUP(($J65&amp;$C65),Categories!$F:$V,N$7,FALSE)))</f>
        <v/>
      </c>
      <c r="O65" t="str">
        <f>IF($J65="","",IF(VLOOKUP(($J65&amp;$C65),Categories!$F:$V,O$7,FALSE)=0,"",VLOOKUP(($J65&amp;$C65),Categories!$F:$V,O$7,FALSE)))</f>
        <v/>
      </c>
      <c r="P65" t="str">
        <f>IF($J65="","",IF(VLOOKUP(($J65&amp;$C65),Categories!$F:$V,P$7,FALSE)=0,"",VLOOKUP(($J65&amp;$C65),Categories!$F:$V,P$7,FALSE)))</f>
        <v/>
      </c>
      <c r="Q65" t="str">
        <f>IF($J65="","",IF(VLOOKUP(($J65&amp;$C65),Categories!$F:$V,Q$7,FALSE)=0,"",VLOOKUP(($J65&amp;$C65),Categories!$F:$V,Q$7,FALSE)))</f>
        <v/>
      </c>
      <c r="R65" t="str">
        <f>IF($J65="","",IF(VLOOKUP(($J65&amp;$C65),Categories!$F:$V,R$7,FALSE)=0,"",VLOOKUP(($J65&amp;$C65),Categories!$F:$V,R$7,FALSE)))</f>
        <v/>
      </c>
    </row>
    <row r="66" spans="2:18">
      <c r="B66" s="7"/>
      <c r="C66" s="7"/>
      <c r="D66" s="22"/>
      <c r="E66" s="26"/>
      <c r="F66" s="7"/>
      <c r="G66" s="7"/>
      <c r="H66" t="str">
        <f t="shared" si="0"/>
        <v/>
      </c>
      <c r="J66" t="str">
        <f>IF(D66="","",DATEDIF(D66,Categories!$A$5,"Y"))</f>
        <v/>
      </c>
      <c r="K66" t="str">
        <f>IF($J66="","",IF(VLOOKUP(($J66&amp;$C66),Categories!$F:$V,K$7,FALSE)=0,"",VLOOKUP(($J66&amp;$C66),Categories!$F:$V,K$7,FALSE)))</f>
        <v/>
      </c>
      <c r="L66" t="str">
        <f>IF($J66="","",IF(VLOOKUP(($J66&amp;$C66),Categories!$F:$V,L$7,FALSE)=0,"",VLOOKUP(($J66&amp;$C66),Categories!$F:$V,L$7,FALSE)))</f>
        <v/>
      </c>
      <c r="M66" t="str">
        <f>IF($J66="","",IF(VLOOKUP(($J66&amp;$C66),Categories!$F:$V,M$7,FALSE)=0,"",VLOOKUP(($J66&amp;$C66),Categories!$F:$V,M$7,FALSE)))</f>
        <v/>
      </c>
      <c r="N66" t="str">
        <f>IF($J66="","",IF(VLOOKUP(($J66&amp;$C66),Categories!$F:$V,N$7,FALSE)=0,"",VLOOKUP(($J66&amp;$C66),Categories!$F:$V,N$7,FALSE)))</f>
        <v/>
      </c>
      <c r="O66" t="str">
        <f>IF($J66="","",IF(VLOOKUP(($J66&amp;$C66),Categories!$F:$V,O$7,FALSE)=0,"",VLOOKUP(($J66&amp;$C66),Categories!$F:$V,O$7,FALSE)))</f>
        <v/>
      </c>
      <c r="P66" t="str">
        <f>IF($J66="","",IF(VLOOKUP(($J66&amp;$C66),Categories!$F:$V,P$7,FALSE)=0,"",VLOOKUP(($J66&amp;$C66),Categories!$F:$V,P$7,FALSE)))</f>
        <v/>
      </c>
      <c r="Q66" t="str">
        <f>IF($J66="","",IF(VLOOKUP(($J66&amp;$C66),Categories!$F:$V,Q$7,FALSE)=0,"",VLOOKUP(($J66&amp;$C66),Categories!$F:$V,Q$7,FALSE)))</f>
        <v/>
      </c>
      <c r="R66" t="str">
        <f>IF($J66="","",IF(VLOOKUP(($J66&amp;$C66),Categories!$F:$V,R$7,FALSE)=0,"",VLOOKUP(($J66&amp;$C66),Categories!$F:$V,R$7,FALSE)))</f>
        <v/>
      </c>
    </row>
    <row r="67" spans="2:18">
      <c r="B67" s="7"/>
      <c r="C67" s="7"/>
      <c r="D67" s="24"/>
      <c r="E67" s="26"/>
      <c r="F67" s="7"/>
      <c r="G67" s="7"/>
      <c r="H67" t="str">
        <f t="shared" si="0"/>
        <v/>
      </c>
      <c r="J67" t="str">
        <f>IF(D67="","",DATEDIF(D67,Categories!$A$5,"Y"))</f>
        <v/>
      </c>
      <c r="K67" t="str">
        <f>IF($J67="","",IF(VLOOKUP(($J67&amp;$C67),Categories!$F:$V,K$7,FALSE)=0,"",VLOOKUP(($J67&amp;$C67),Categories!$F:$V,K$7,FALSE)))</f>
        <v/>
      </c>
      <c r="L67" t="str">
        <f>IF($J67="","",IF(VLOOKUP(($J67&amp;$C67),Categories!$F:$V,L$7,FALSE)=0,"",VLOOKUP(($J67&amp;$C67),Categories!$F:$V,L$7,FALSE)))</f>
        <v/>
      </c>
      <c r="M67" t="str">
        <f>IF($J67="","",IF(VLOOKUP(($J67&amp;$C67),Categories!$F:$V,M$7,FALSE)=0,"",VLOOKUP(($J67&amp;$C67),Categories!$F:$V,M$7,FALSE)))</f>
        <v/>
      </c>
      <c r="N67" t="str">
        <f>IF($J67="","",IF(VLOOKUP(($J67&amp;$C67),Categories!$F:$V,N$7,FALSE)=0,"",VLOOKUP(($J67&amp;$C67),Categories!$F:$V,N$7,FALSE)))</f>
        <v/>
      </c>
      <c r="O67" t="str">
        <f>IF($J67="","",IF(VLOOKUP(($J67&amp;$C67),Categories!$F:$V,O$7,FALSE)=0,"",VLOOKUP(($J67&amp;$C67),Categories!$F:$V,O$7,FALSE)))</f>
        <v/>
      </c>
      <c r="P67" t="str">
        <f>IF($J67="","",IF(VLOOKUP(($J67&amp;$C67),Categories!$F:$V,P$7,FALSE)=0,"",VLOOKUP(($J67&amp;$C67),Categories!$F:$V,P$7,FALSE)))</f>
        <v/>
      </c>
      <c r="Q67" t="str">
        <f>IF($J67="","",IF(VLOOKUP(($J67&amp;$C67),Categories!$F:$V,Q$7,FALSE)=0,"",VLOOKUP(($J67&amp;$C67),Categories!$F:$V,Q$7,FALSE)))</f>
        <v/>
      </c>
      <c r="R67" t="str">
        <f>IF($J67="","",IF(VLOOKUP(($J67&amp;$C67),Categories!$F:$V,R$7,FALSE)=0,"",VLOOKUP(($J67&amp;$C67),Categories!$F:$V,R$7,FALSE)))</f>
        <v/>
      </c>
    </row>
    <row r="68" spans="2:18">
      <c r="B68" s="7"/>
      <c r="C68" s="7"/>
      <c r="D68" s="22"/>
      <c r="E68" s="26"/>
      <c r="F68" s="7"/>
      <c r="G68" s="7"/>
      <c r="H68" t="str">
        <f t="shared" si="0"/>
        <v/>
      </c>
      <c r="J68" t="str">
        <f>IF(D68="","",DATEDIF(D68,Categories!$A$5,"Y"))</f>
        <v/>
      </c>
      <c r="K68" t="str">
        <f>IF($J68="","",IF(VLOOKUP(($J68&amp;$C68),Categories!$F:$V,K$7,FALSE)=0,"",VLOOKUP(($J68&amp;$C68),Categories!$F:$V,K$7,FALSE)))</f>
        <v/>
      </c>
      <c r="L68" t="str">
        <f>IF($J68="","",IF(VLOOKUP(($J68&amp;$C68),Categories!$F:$V,L$7,FALSE)=0,"",VLOOKUP(($J68&amp;$C68),Categories!$F:$V,L$7,FALSE)))</f>
        <v/>
      </c>
      <c r="M68" t="str">
        <f>IF($J68="","",IF(VLOOKUP(($J68&amp;$C68),Categories!$F:$V,M$7,FALSE)=0,"",VLOOKUP(($J68&amp;$C68),Categories!$F:$V,M$7,FALSE)))</f>
        <v/>
      </c>
      <c r="N68" t="str">
        <f>IF($J68="","",IF(VLOOKUP(($J68&amp;$C68),Categories!$F:$V,N$7,FALSE)=0,"",VLOOKUP(($J68&amp;$C68),Categories!$F:$V,N$7,FALSE)))</f>
        <v/>
      </c>
      <c r="O68" t="str">
        <f>IF($J68="","",IF(VLOOKUP(($J68&amp;$C68),Categories!$F:$V,O$7,FALSE)=0,"",VLOOKUP(($J68&amp;$C68),Categories!$F:$V,O$7,FALSE)))</f>
        <v/>
      </c>
      <c r="P68" t="str">
        <f>IF($J68="","",IF(VLOOKUP(($J68&amp;$C68),Categories!$F:$V,P$7,FALSE)=0,"",VLOOKUP(($J68&amp;$C68),Categories!$F:$V,P$7,FALSE)))</f>
        <v/>
      </c>
      <c r="Q68" t="str">
        <f>IF($J68="","",IF(VLOOKUP(($J68&amp;$C68),Categories!$F:$V,Q$7,FALSE)=0,"",VLOOKUP(($J68&amp;$C68),Categories!$F:$V,Q$7,FALSE)))</f>
        <v/>
      </c>
      <c r="R68" t="str">
        <f>IF($J68="","",IF(VLOOKUP(($J68&amp;$C68),Categories!$F:$V,R$7,FALSE)=0,"",VLOOKUP(($J68&amp;$C68),Categories!$F:$V,R$7,FALSE)))</f>
        <v/>
      </c>
    </row>
    <row r="69" spans="2:18">
      <c r="B69" s="7"/>
      <c r="C69" s="7"/>
      <c r="D69" s="22"/>
      <c r="E69" s="26"/>
      <c r="F69" s="7"/>
      <c r="G69" s="7"/>
      <c r="H69" t="str">
        <f t="shared" si="0"/>
        <v/>
      </c>
      <c r="J69" t="str">
        <f>IF(D69="","",DATEDIF(D69,Categories!$A$5,"Y"))</f>
        <v/>
      </c>
      <c r="K69" t="str">
        <f>IF($J69="","",IF(VLOOKUP(($J69&amp;$C69),Categories!$F:$V,K$7,FALSE)=0,"",VLOOKUP(($J69&amp;$C69),Categories!$F:$V,K$7,FALSE)))</f>
        <v/>
      </c>
      <c r="L69" t="str">
        <f>IF($J69="","",IF(VLOOKUP(($J69&amp;$C69),Categories!$F:$V,L$7,FALSE)=0,"",VLOOKUP(($J69&amp;$C69),Categories!$F:$V,L$7,FALSE)))</f>
        <v/>
      </c>
      <c r="M69" t="str">
        <f>IF($J69="","",IF(VLOOKUP(($J69&amp;$C69),Categories!$F:$V,M$7,FALSE)=0,"",VLOOKUP(($J69&amp;$C69),Categories!$F:$V,M$7,FALSE)))</f>
        <v/>
      </c>
      <c r="N69" t="str">
        <f>IF($J69="","",IF(VLOOKUP(($J69&amp;$C69),Categories!$F:$V,N$7,FALSE)=0,"",VLOOKUP(($J69&amp;$C69),Categories!$F:$V,N$7,FALSE)))</f>
        <v/>
      </c>
      <c r="O69" t="str">
        <f>IF($J69="","",IF(VLOOKUP(($J69&amp;$C69),Categories!$F:$V,O$7,FALSE)=0,"",VLOOKUP(($J69&amp;$C69),Categories!$F:$V,O$7,FALSE)))</f>
        <v/>
      </c>
      <c r="P69" t="str">
        <f>IF($J69="","",IF(VLOOKUP(($J69&amp;$C69),Categories!$F:$V,P$7,FALSE)=0,"",VLOOKUP(($J69&amp;$C69),Categories!$F:$V,P$7,FALSE)))</f>
        <v/>
      </c>
      <c r="Q69" t="str">
        <f>IF($J69="","",IF(VLOOKUP(($J69&amp;$C69),Categories!$F:$V,Q$7,FALSE)=0,"",VLOOKUP(($J69&amp;$C69),Categories!$F:$V,Q$7,FALSE)))</f>
        <v/>
      </c>
      <c r="R69" t="str">
        <f>IF($J69="","",IF(VLOOKUP(($J69&amp;$C69),Categories!$F:$V,R$7,FALSE)=0,"",VLOOKUP(($J69&amp;$C69),Categories!$F:$V,R$7,FALSE)))</f>
        <v/>
      </c>
    </row>
    <row r="70" spans="2:18">
      <c r="B70" s="7"/>
      <c r="C70" s="7"/>
      <c r="D70" s="22"/>
      <c r="E70" s="26"/>
      <c r="F70" s="7"/>
      <c r="G70" s="7"/>
      <c r="H70" t="str">
        <f t="shared" si="0"/>
        <v/>
      </c>
      <c r="J70" t="str">
        <f>IF(D70="","",DATEDIF(D70,Categories!$A$5,"Y"))</f>
        <v/>
      </c>
      <c r="K70" t="str">
        <f>IF($J70="","",IF(VLOOKUP(($J70&amp;$C70),Categories!$F:$V,K$7,FALSE)=0,"",VLOOKUP(($J70&amp;$C70),Categories!$F:$V,K$7,FALSE)))</f>
        <v/>
      </c>
      <c r="L70" t="str">
        <f>IF($J70="","",IF(VLOOKUP(($J70&amp;$C70),Categories!$F:$V,L$7,FALSE)=0,"",VLOOKUP(($J70&amp;$C70),Categories!$F:$V,L$7,FALSE)))</f>
        <v/>
      </c>
      <c r="M70" t="str">
        <f>IF($J70="","",IF(VLOOKUP(($J70&amp;$C70),Categories!$F:$V,M$7,FALSE)=0,"",VLOOKUP(($J70&amp;$C70),Categories!$F:$V,M$7,FALSE)))</f>
        <v/>
      </c>
      <c r="N70" t="str">
        <f>IF($J70="","",IF(VLOOKUP(($J70&amp;$C70),Categories!$F:$V,N$7,FALSE)=0,"",VLOOKUP(($J70&amp;$C70),Categories!$F:$V,N$7,FALSE)))</f>
        <v/>
      </c>
      <c r="O70" t="str">
        <f>IF($J70="","",IF(VLOOKUP(($J70&amp;$C70),Categories!$F:$V,O$7,FALSE)=0,"",VLOOKUP(($J70&amp;$C70),Categories!$F:$V,O$7,FALSE)))</f>
        <v/>
      </c>
      <c r="P70" t="str">
        <f>IF($J70="","",IF(VLOOKUP(($J70&amp;$C70),Categories!$F:$V,P$7,FALSE)=0,"",VLOOKUP(($J70&amp;$C70),Categories!$F:$V,P$7,FALSE)))</f>
        <v/>
      </c>
      <c r="Q70" t="str">
        <f>IF($J70="","",IF(VLOOKUP(($J70&amp;$C70),Categories!$F:$V,Q$7,FALSE)=0,"",VLOOKUP(($J70&amp;$C70),Categories!$F:$V,Q$7,FALSE)))</f>
        <v/>
      </c>
      <c r="R70" t="str">
        <f>IF($J70="","",IF(VLOOKUP(($J70&amp;$C70),Categories!$F:$V,R$7,FALSE)=0,"",VLOOKUP(($J70&amp;$C70),Categories!$F:$V,R$7,FALSE)))</f>
        <v/>
      </c>
    </row>
    <row r="71" spans="2:18">
      <c r="B71" s="7"/>
      <c r="C71" s="7"/>
      <c r="D71" s="22"/>
      <c r="E71" s="26"/>
      <c r="F71" s="7"/>
      <c r="G71" s="7"/>
      <c r="H71" t="str">
        <f t="shared" si="0"/>
        <v/>
      </c>
      <c r="J71" t="str">
        <f>IF(D71="","",DATEDIF(D71,Categories!$A$5,"Y"))</f>
        <v/>
      </c>
      <c r="K71" t="str">
        <f>IF($J71="","",IF(VLOOKUP(($J71&amp;$C71),Categories!$F:$V,K$7,FALSE)=0,"",VLOOKUP(($J71&amp;$C71),Categories!$F:$V,K$7,FALSE)))</f>
        <v/>
      </c>
      <c r="L71" t="str">
        <f>IF($J71="","",IF(VLOOKUP(($J71&amp;$C71),Categories!$F:$V,L$7,FALSE)=0,"",VLOOKUP(($J71&amp;$C71),Categories!$F:$V,L$7,FALSE)))</f>
        <v/>
      </c>
      <c r="M71" t="str">
        <f>IF($J71="","",IF(VLOOKUP(($J71&amp;$C71),Categories!$F:$V,M$7,FALSE)=0,"",VLOOKUP(($J71&amp;$C71),Categories!$F:$V,M$7,FALSE)))</f>
        <v/>
      </c>
      <c r="N71" t="str">
        <f>IF($J71="","",IF(VLOOKUP(($J71&amp;$C71),Categories!$F:$V,N$7,FALSE)=0,"",VLOOKUP(($J71&amp;$C71),Categories!$F:$V,N$7,FALSE)))</f>
        <v/>
      </c>
      <c r="O71" t="str">
        <f>IF($J71="","",IF(VLOOKUP(($J71&amp;$C71),Categories!$F:$V,O$7,FALSE)=0,"",VLOOKUP(($J71&amp;$C71),Categories!$F:$V,O$7,FALSE)))</f>
        <v/>
      </c>
      <c r="P71" t="str">
        <f>IF($J71="","",IF(VLOOKUP(($J71&amp;$C71),Categories!$F:$V,P$7,FALSE)=0,"",VLOOKUP(($J71&amp;$C71),Categories!$F:$V,P$7,FALSE)))</f>
        <v/>
      </c>
      <c r="Q71" t="str">
        <f>IF($J71="","",IF(VLOOKUP(($J71&amp;$C71),Categories!$F:$V,Q$7,FALSE)=0,"",VLOOKUP(($J71&amp;$C71),Categories!$F:$V,Q$7,FALSE)))</f>
        <v/>
      </c>
      <c r="R71" t="str">
        <f>IF($J71="","",IF(VLOOKUP(($J71&amp;$C71),Categories!$F:$V,R$7,FALSE)=0,"",VLOOKUP(($J71&amp;$C71),Categories!$F:$V,R$7,FALSE)))</f>
        <v/>
      </c>
    </row>
    <row r="72" spans="2:18">
      <c r="B72" s="7"/>
      <c r="C72" s="7"/>
      <c r="D72" s="22"/>
      <c r="E72" s="26"/>
      <c r="F72" s="7"/>
      <c r="G72" s="7"/>
      <c r="H72" t="str">
        <f t="shared" si="0"/>
        <v/>
      </c>
      <c r="J72" t="str">
        <f>IF(D72="","",DATEDIF(D72,Categories!$A$5,"Y"))</f>
        <v/>
      </c>
      <c r="K72" t="str">
        <f>IF($J72="","",IF(VLOOKUP(($J72&amp;$C72),Categories!$F:$V,K$7,FALSE)=0,"",VLOOKUP(($J72&amp;$C72),Categories!$F:$V,K$7,FALSE)))</f>
        <v/>
      </c>
      <c r="L72" t="str">
        <f>IF($J72="","",IF(VLOOKUP(($J72&amp;$C72),Categories!$F:$V,L$7,FALSE)=0,"",VLOOKUP(($J72&amp;$C72),Categories!$F:$V,L$7,FALSE)))</f>
        <v/>
      </c>
      <c r="M72" t="str">
        <f>IF($J72="","",IF(VLOOKUP(($J72&amp;$C72),Categories!$F:$V,M$7,FALSE)=0,"",VLOOKUP(($J72&amp;$C72),Categories!$F:$V,M$7,FALSE)))</f>
        <v/>
      </c>
      <c r="N72" t="str">
        <f>IF($J72="","",IF(VLOOKUP(($J72&amp;$C72),Categories!$F:$V,N$7,FALSE)=0,"",VLOOKUP(($J72&amp;$C72),Categories!$F:$V,N$7,FALSE)))</f>
        <v/>
      </c>
      <c r="O72" t="str">
        <f>IF($J72="","",IF(VLOOKUP(($J72&amp;$C72),Categories!$F:$V,O$7,FALSE)=0,"",VLOOKUP(($J72&amp;$C72),Categories!$F:$V,O$7,FALSE)))</f>
        <v/>
      </c>
      <c r="P72" t="str">
        <f>IF($J72="","",IF(VLOOKUP(($J72&amp;$C72),Categories!$F:$V,P$7,FALSE)=0,"",VLOOKUP(($J72&amp;$C72),Categories!$F:$V,P$7,FALSE)))</f>
        <v/>
      </c>
      <c r="Q72" t="str">
        <f>IF($J72="","",IF(VLOOKUP(($J72&amp;$C72),Categories!$F:$V,Q$7,FALSE)=0,"",VLOOKUP(($J72&amp;$C72),Categories!$F:$V,Q$7,FALSE)))</f>
        <v/>
      </c>
      <c r="R72" t="str">
        <f>IF($J72="","",IF(VLOOKUP(($J72&amp;$C72),Categories!$F:$V,R$7,FALSE)=0,"",VLOOKUP(($J72&amp;$C72),Categories!$F:$V,R$7,FALSE)))</f>
        <v/>
      </c>
    </row>
    <row r="73" spans="2:18">
      <c r="B73" s="7"/>
      <c r="C73" s="7"/>
      <c r="D73" s="22"/>
      <c r="E73" s="26"/>
      <c r="F73" s="7"/>
      <c r="G73" s="7"/>
      <c r="H73" t="str">
        <f t="shared" si="0"/>
        <v/>
      </c>
      <c r="J73" t="str">
        <f>IF(D73="","",DATEDIF(D73,Categories!$A$5,"Y"))</f>
        <v/>
      </c>
      <c r="K73" t="str">
        <f>IF($J73="","",IF(VLOOKUP(($J73&amp;$C73),Categories!$F:$V,K$7,FALSE)=0,"",VLOOKUP(($J73&amp;$C73),Categories!$F:$V,K$7,FALSE)))</f>
        <v/>
      </c>
      <c r="L73" t="str">
        <f>IF($J73="","",IF(VLOOKUP(($J73&amp;$C73),Categories!$F:$V,L$7,FALSE)=0,"",VLOOKUP(($J73&amp;$C73),Categories!$F:$V,L$7,FALSE)))</f>
        <v/>
      </c>
      <c r="M73" t="str">
        <f>IF($J73="","",IF(VLOOKUP(($J73&amp;$C73),Categories!$F:$V,M$7,FALSE)=0,"",VLOOKUP(($J73&amp;$C73),Categories!$F:$V,M$7,FALSE)))</f>
        <v/>
      </c>
      <c r="N73" t="str">
        <f>IF($J73="","",IF(VLOOKUP(($J73&amp;$C73),Categories!$F:$V,N$7,FALSE)=0,"",VLOOKUP(($J73&amp;$C73),Categories!$F:$V,N$7,FALSE)))</f>
        <v/>
      </c>
      <c r="O73" t="str">
        <f>IF($J73="","",IF(VLOOKUP(($J73&amp;$C73),Categories!$F:$V,O$7,FALSE)=0,"",VLOOKUP(($J73&amp;$C73),Categories!$F:$V,O$7,FALSE)))</f>
        <v/>
      </c>
      <c r="P73" t="str">
        <f>IF($J73="","",IF(VLOOKUP(($J73&amp;$C73),Categories!$F:$V,P$7,FALSE)=0,"",VLOOKUP(($J73&amp;$C73),Categories!$F:$V,P$7,FALSE)))</f>
        <v/>
      </c>
      <c r="Q73" t="str">
        <f>IF($J73="","",IF(VLOOKUP(($J73&amp;$C73),Categories!$F:$V,Q$7,FALSE)=0,"",VLOOKUP(($J73&amp;$C73),Categories!$F:$V,Q$7,FALSE)))</f>
        <v/>
      </c>
      <c r="R73" t="str">
        <f>IF($J73="","",IF(VLOOKUP(($J73&amp;$C73),Categories!$F:$V,R$7,FALSE)=0,"",VLOOKUP(($J73&amp;$C73),Categories!$F:$V,R$7,FALSE)))</f>
        <v/>
      </c>
    </row>
    <row r="74" spans="2:18">
      <c r="B74" s="7"/>
      <c r="C74" s="7"/>
      <c r="D74" s="22"/>
      <c r="E74" s="26"/>
      <c r="F74" s="7"/>
      <c r="G74" s="7"/>
      <c r="H74" t="str">
        <f t="shared" si="0"/>
        <v/>
      </c>
      <c r="J74" t="str">
        <f>IF(D74="","",DATEDIF(D74,Categories!$A$5,"Y"))</f>
        <v/>
      </c>
      <c r="K74" t="str">
        <f>IF($J74="","",IF(VLOOKUP(($J74&amp;$C74),Categories!$F:$V,K$7,FALSE)=0,"",VLOOKUP(($J74&amp;$C74),Categories!$F:$V,K$7,FALSE)))</f>
        <v/>
      </c>
      <c r="L74" t="str">
        <f>IF($J74="","",IF(VLOOKUP(($J74&amp;$C74),Categories!$F:$V,L$7,FALSE)=0,"",VLOOKUP(($J74&amp;$C74),Categories!$F:$V,L$7,FALSE)))</f>
        <v/>
      </c>
      <c r="M74" t="str">
        <f>IF($J74="","",IF(VLOOKUP(($J74&amp;$C74),Categories!$F:$V,M$7,FALSE)=0,"",VLOOKUP(($J74&amp;$C74),Categories!$F:$V,M$7,FALSE)))</f>
        <v/>
      </c>
      <c r="N74" t="str">
        <f>IF($J74="","",IF(VLOOKUP(($J74&amp;$C74),Categories!$F:$V,N$7,FALSE)=0,"",VLOOKUP(($J74&amp;$C74),Categories!$F:$V,N$7,FALSE)))</f>
        <v/>
      </c>
      <c r="O74" t="str">
        <f>IF($J74="","",IF(VLOOKUP(($J74&amp;$C74),Categories!$F:$V,O$7,FALSE)=0,"",VLOOKUP(($J74&amp;$C74),Categories!$F:$V,O$7,FALSE)))</f>
        <v/>
      </c>
      <c r="P74" t="str">
        <f>IF($J74="","",IF(VLOOKUP(($J74&amp;$C74),Categories!$F:$V,P$7,FALSE)=0,"",VLOOKUP(($J74&amp;$C74),Categories!$F:$V,P$7,FALSE)))</f>
        <v/>
      </c>
      <c r="Q74" t="str">
        <f>IF($J74="","",IF(VLOOKUP(($J74&amp;$C74),Categories!$F:$V,Q$7,FALSE)=0,"",VLOOKUP(($J74&amp;$C74),Categories!$F:$V,Q$7,FALSE)))</f>
        <v/>
      </c>
      <c r="R74" t="str">
        <f>IF($J74="","",IF(VLOOKUP(($J74&amp;$C74),Categories!$F:$V,R$7,FALSE)=0,"",VLOOKUP(($J74&amp;$C74),Categories!$F:$V,R$7,FALSE)))</f>
        <v/>
      </c>
    </row>
    <row r="75" spans="2:18">
      <c r="B75" s="7"/>
      <c r="C75" s="7"/>
      <c r="D75" s="22"/>
      <c r="E75" s="26"/>
      <c r="F75" s="7"/>
      <c r="G75" s="7"/>
      <c r="H75" t="str">
        <f t="shared" ref="H75:H109" si="1">IF(G75="","",F75&amp;G75)</f>
        <v/>
      </c>
      <c r="J75" t="str">
        <f>IF(D75="","",DATEDIF(D75,Categories!$A$5,"Y"))</f>
        <v/>
      </c>
      <c r="K75" t="str">
        <f>IF($J75="","",IF(VLOOKUP(($J75&amp;$C75),Categories!$F:$V,K$7,FALSE)=0,"",VLOOKUP(($J75&amp;$C75),Categories!$F:$V,K$7,FALSE)))</f>
        <v/>
      </c>
      <c r="L75" t="str">
        <f>IF($J75="","",IF(VLOOKUP(($J75&amp;$C75),Categories!$F:$V,L$7,FALSE)=0,"",VLOOKUP(($J75&amp;$C75),Categories!$F:$V,L$7,FALSE)))</f>
        <v/>
      </c>
      <c r="M75" t="str">
        <f>IF($J75="","",IF(VLOOKUP(($J75&amp;$C75),Categories!$F:$V,M$7,FALSE)=0,"",VLOOKUP(($J75&amp;$C75),Categories!$F:$V,M$7,FALSE)))</f>
        <v/>
      </c>
      <c r="N75" t="str">
        <f>IF($J75="","",IF(VLOOKUP(($J75&amp;$C75),Categories!$F:$V,N$7,FALSE)=0,"",VLOOKUP(($J75&amp;$C75),Categories!$F:$V,N$7,FALSE)))</f>
        <v/>
      </c>
      <c r="O75" t="str">
        <f>IF($J75="","",IF(VLOOKUP(($J75&amp;$C75),Categories!$F:$V,O$7,FALSE)=0,"",VLOOKUP(($J75&amp;$C75),Categories!$F:$V,O$7,FALSE)))</f>
        <v/>
      </c>
      <c r="P75" t="str">
        <f>IF($J75="","",IF(VLOOKUP(($J75&amp;$C75),Categories!$F:$V,P$7,FALSE)=0,"",VLOOKUP(($J75&amp;$C75),Categories!$F:$V,P$7,FALSE)))</f>
        <v/>
      </c>
      <c r="Q75" t="str">
        <f>IF($J75="","",IF(VLOOKUP(($J75&amp;$C75),Categories!$F:$V,Q$7,FALSE)=0,"",VLOOKUP(($J75&amp;$C75),Categories!$F:$V,Q$7,FALSE)))</f>
        <v/>
      </c>
      <c r="R75" t="str">
        <f>IF($J75="","",IF(VLOOKUP(($J75&amp;$C75),Categories!$F:$V,R$7,FALSE)=0,"",VLOOKUP(($J75&amp;$C75),Categories!$F:$V,R$7,FALSE)))</f>
        <v/>
      </c>
    </row>
    <row r="76" spans="2:18">
      <c r="B76" s="7"/>
      <c r="C76" s="7"/>
      <c r="D76" s="22"/>
      <c r="E76" s="26"/>
      <c r="F76" s="7"/>
      <c r="G76" s="7"/>
      <c r="H76" t="str">
        <f t="shared" si="1"/>
        <v/>
      </c>
      <c r="J76" t="str">
        <f>IF(D76="","",DATEDIF(D76,Categories!$A$5,"Y"))</f>
        <v/>
      </c>
      <c r="K76" t="str">
        <f>IF($J76="","",IF(VLOOKUP(($J76&amp;$C76),Categories!$F:$V,K$7,FALSE)=0,"",VLOOKUP(($J76&amp;$C76),Categories!$F:$V,K$7,FALSE)))</f>
        <v/>
      </c>
      <c r="L76" t="str">
        <f>IF($J76="","",IF(VLOOKUP(($J76&amp;$C76),Categories!$F:$V,L$7,FALSE)=0,"",VLOOKUP(($J76&amp;$C76),Categories!$F:$V,L$7,FALSE)))</f>
        <v/>
      </c>
      <c r="M76" t="str">
        <f>IF($J76="","",IF(VLOOKUP(($J76&amp;$C76),Categories!$F:$V,M$7,FALSE)=0,"",VLOOKUP(($J76&amp;$C76),Categories!$F:$V,M$7,FALSE)))</f>
        <v/>
      </c>
      <c r="N76" t="str">
        <f>IF($J76="","",IF(VLOOKUP(($J76&amp;$C76),Categories!$F:$V,N$7,FALSE)=0,"",VLOOKUP(($J76&amp;$C76),Categories!$F:$V,N$7,FALSE)))</f>
        <v/>
      </c>
      <c r="O76" t="str">
        <f>IF($J76="","",IF(VLOOKUP(($J76&amp;$C76),Categories!$F:$V,O$7,FALSE)=0,"",VLOOKUP(($J76&amp;$C76),Categories!$F:$V,O$7,FALSE)))</f>
        <v/>
      </c>
      <c r="P76" t="str">
        <f>IF($J76="","",IF(VLOOKUP(($J76&amp;$C76),Categories!$F:$V,P$7,FALSE)=0,"",VLOOKUP(($J76&amp;$C76),Categories!$F:$V,P$7,FALSE)))</f>
        <v/>
      </c>
      <c r="Q76" t="str">
        <f>IF($J76="","",IF(VLOOKUP(($J76&amp;$C76),Categories!$F:$V,Q$7,FALSE)=0,"",VLOOKUP(($J76&amp;$C76),Categories!$F:$V,Q$7,FALSE)))</f>
        <v/>
      </c>
      <c r="R76" t="str">
        <f>IF($J76="","",IF(VLOOKUP(($J76&amp;$C76),Categories!$F:$V,R$7,FALSE)=0,"",VLOOKUP(($J76&amp;$C76),Categories!$F:$V,R$7,FALSE)))</f>
        <v/>
      </c>
    </row>
    <row r="77" spans="2:18">
      <c r="B77" s="7"/>
      <c r="C77" s="7"/>
      <c r="D77" s="22"/>
      <c r="E77" s="26"/>
      <c r="F77" s="7"/>
      <c r="G77" s="7"/>
      <c r="H77" t="str">
        <f t="shared" si="1"/>
        <v/>
      </c>
      <c r="J77" t="str">
        <f>IF(D77="","",DATEDIF(D77,Categories!$A$5,"Y"))</f>
        <v/>
      </c>
      <c r="K77" t="str">
        <f>IF($J77="","",IF(VLOOKUP(($J77&amp;$C77),Categories!$F:$V,K$7,FALSE)=0,"",VLOOKUP(($J77&amp;$C77),Categories!$F:$V,K$7,FALSE)))</f>
        <v/>
      </c>
      <c r="L77" t="str">
        <f>IF($J77="","",IF(VLOOKUP(($J77&amp;$C77),Categories!$F:$V,L$7,FALSE)=0,"",VLOOKUP(($J77&amp;$C77),Categories!$F:$V,L$7,FALSE)))</f>
        <v/>
      </c>
      <c r="M77" t="str">
        <f>IF($J77="","",IF(VLOOKUP(($J77&amp;$C77),Categories!$F:$V,M$7,FALSE)=0,"",VLOOKUP(($J77&amp;$C77),Categories!$F:$V,M$7,FALSE)))</f>
        <v/>
      </c>
      <c r="N77" t="str">
        <f>IF($J77="","",IF(VLOOKUP(($J77&amp;$C77),Categories!$F:$V,N$7,FALSE)=0,"",VLOOKUP(($J77&amp;$C77),Categories!$F:$V,N$7,FALSE)))</f>
        <v/>
      </c>
      <c r="O77" t="str">
        <f>IF($J77="","",IF(VLOOKUP(($J77&amp;$C77),Categories!$F:$V,O$7,FALSE)=0,"",VLOOKUP(($J77&amp;$C77),Categories!$F:$V,O$7,FALSE)))</f>
        <v/>
      </c>
      <c r="P77" t="str">
        <f>IF($J77="","",IF(VLOOKUP(($J77&amp;$C77),Categories!$F:$V,P$7,FALSE)=0,"",VLOOKUP(($J77&amp;$C77),Categories!$F:$V,P$7,FALSE)))</f>
        <v/>
      </c>
      <c r="Q77" t="str">
        <f>IF($J77="","",IF(VLOOKUP(($J77&amp;$C77),Categories!$F:$V,Q$7,FALSE)=0,"",VLOOKUP(($J77&amp;$C77),Categories!$F:$V,Q$7,FALSE)))</f>
        <v/>
      </c>
      <c r="R77" t="str">
        <f>IF($J77="","",IF(VLOOKUP(($J77&amp;$C77),Categories!$F:$V,R$7,FALSE)=0,"",VLOOKUP(($J77&amp;$C77),Categories!$F:$V,R$7,FALSE)))</f>
        <v/>
      </c>
    </row>
    <row r="78" spans="2:18">
      <c r="B78" s="7"/>
      <c r="C78" s="7"/>
      <c r="D78" s="22"/>
      <c r="E78" s="26"/>
      <c r="F78" s="7"/>
      <c r="G78" s="7"/>
      <c r="H78" t="str">
        <f t="shared" si="1"/>
        <v/>
      </c>
      <c r="J78" t="str">
        <f>IF(D78="","",DATEDIF(D78,Categories!$A$5,"Y"))</f>
        <v/>
      </c>
      <c r="K78" t="str">
        <f>IF($J78="","",IF(VLOOKUP(($J78&amp;$C78),Categories!$F:$V,K$7,FALSE)=0,"",VLOOKUP(($J78&amp;$C78),Categories!$F:$V,K$7,FALSE)))</f>
        <v/>
      </c>
      <c r="L78" t="str">
        <f>IF($J78="","",IF(VLOOKUP(($J78&amp;$C78),Categories!$F:$V,L$7,FALSE)=0,"",VLOOKUP(($J78&amp;$C78),Categories!$F:$V,L$7,FALSE)))</f>
        <v/>
      </c>
      <c r="M78" t="str">
        <f>IF($J78="","",IF(VLOOKUP(($J78&amp;$C78),Categories!$F:$V,M$7,FALSE)=0,"",VLOOKUP(($J78&amp;$C78),Categories!$F:$V,M$7,FALSE)))</f>
        <v/>
      </c>
      <c r="N78" t="str">
        <f>IF($J78="","",IF(VLOOKUP(($J78&amp;$C78),Categories!$F:$V,N$7,FALSE)=0,"",VLOOKUP(($J78&amp;$C78),Categories!$F:$V,N$7,FALSE)))</f>
        <v/>
      </c>
      <c r="O78" t="str">
        <f>IF($J78="","",IF(VLOOKUP(($J78&amp;$C78),Categories!$F:$V,O$7,FALSE)=0,"",VLOOKUP(($J78&amp;$C78),Categories!$F:$V,O$7,FALSE)))</f>
        <v/>
      </c>
      <c r="P78" t="str">
        <f>IF($J78="","",IF(VLOOKUP(($J78&amp;$C78),Categories!$F:$V,P$7,FALSE)=0,"",VLOOKUP(($J78&amp;$C78),Categories!$F:$V,P$7,FALSE)))</f>
        <v/>
      </c>
      <c r="Q78" t="str">
        <f>IF($J78="","",IF(VLOOKUP(($J78&amp;$C78),Categories!$F:$V,Q$7,FALSE)=0,"",VLOOKUP(($J78&amp;$C78),Categories!$F:$V,Q$7,FALSE)))</f>
        <v/>
      </c>
      <c r="R78" t="str">
        <f>IF($J78="","",IF(VLOOKUP(($J78&amp;$C78),Categories!$F:$V,R$7,FALSE)=0,"",VLOOKUP(($J78&amp;$C78),Categories!$F:$V,R$7,FALSE)))</f>
        <v/>
      </c>
    </row>
    <row r="79" spans="2:18">
      <c r="B79" s="7"/>
      <c r="C79" s="7"/>
      <c r="D79" s="24"/>
      <c r="E79" s="26"/>
      <c r="F79" s="7"/>
      <c r="G79" s="7"/>
      <c r="H79" t="str">
        <f t="shared" si="1"/>
        <v/>
      </c>
      <c r="J79" t="str">
        <f>IF(D79="","",DATEDIF(D79,Categories!$A$5,"Y"))</f>
        <v/>
      </c>
      <c r="K79" t="str">
        <f>IF($J79="","",IF(VLOOKUP(($J79&amp;$C79),Categories!$F:$V,K$7,FALSE)=0,"",VLOOKUP(($J79&amp;$C79),Categories!$F:$V,K$7,FALSE)))</f>
        <v/>
      </c>
      <c r="L79" t="str">
        <f>IF($J79="","",IF(VLOOKUP(($J79&amp;$C79),Categories!$F:$V,L$7,FALSE)=0,"",VLOOKUP(($J79&amp;$C79),Categories!$F:$V,L$7,FALSE)))</f>
        <v/>
      </c>
      <c r="M79" t="str">
        <f>IF($J79="","",IF(VLOOKUP(($J79&amp;$C79),Categories!$F:$V,M$7,FALSE)=0,"",VLOOKUP(($J79&amp;$C79),Categories!$F:$V,M$7,FALSE)))</f>
        <v/>
      </c>
      <c r="N79" t="str">
        <f>IF($J79="","",IF(VLOOKUP(($J79&amp;$C79),Categories!$F:$V,N$7,FALSE)=0,"",VLOOKUP(($J79&amp;$C79),Categories!$F:$V,N$7,FALSE)))</f>
        <v/>
      </c>
      <c r="O79" t="str">
        <f>IF($J79="","",IF(VLOOKUP(($J79&amp;$C79),Categories!$F:$V,O$7,FALSE)=0,"",VLOOKUP(($J79&amp;$C79),Categories!$F:$V,O$7,FALSE)))</f>
        <v/>
      </c>
      <c r="P79" t="str">
        <f>IF($J79="","",IF(VLOOKUP(($J79&amp;$C79),Categories!$F:$V,P$7,FALSE)=0,"",VLOOKUP(($J79&amp;$C79),Categories!$F:$V,P$7,FALSE)))</f>
        <v/>
      </c>
      <c r="Q79" t="str">
        <f>IF($J79="","",IF(VLOOKUP(($J79&amp;$C79),Categories!$F:$V,Q$7,FALSE)=0,"",VLOOKUP(($J79&amp;$C79),Categories!$F:$V,Q$7,FALSE)))</f>
        <v/>
      </c>
      <c r="R79" t="str">
        <f>IF($J79="","",IF(VLOOKUP(($J79&amp;$C79),Categories!$F:$V,R$7,FALSE)=0,"",VLOOKUP(($J79&amp;$C79),Categories!$F:$V,R$7,FALSE)))</f>
        <v/>
      </c>
    </row>
    <row r="80" spans="2:18">
      <c r="B80" s="7"/>
      <c r="C80" s="7"/>
      <c r="D80" s="22"/>
      <c r="E80" s="26"/>
      <c r="F80" s="7"/>
      <c r="G80" s="7"/>
      <c r="H80" t="str">
        <f t="shared" si="1"/>
        <v/>
      </c>
      <c r="J80" t="str">
        <f>IF(D80="","",DATEDIF(D80,Categories!$A$5,"Y"))</f>
        <v/>
      </c>
      <c r="K80" t="str">
        <f>IF($J80="","",IF(VLOOKUP(($J80&amp;$C80),Categories!$F:$V,K$7,FALSE)=0,"",VLOOKUP(($J80&amp;$C80),Categories!$F:$V,K$7,FALSE)))</f>
        <v/>
      </c>
      <c r="L80" t="str">
        <f>IF($J80="","",IF(VLOOKUP(($J80&amp;$C80),Categories!$F:$V,L$7,FALSE)=0,"",VLOOKUP(($J80&amp;$C80),Categories!$F:$V,L$7,FALSE)))</f>
        <v/>
      </c>
      <c r="M80" t="str">
        <f>IF($J80="","",IF(VLOOKUP(($J80&amp;$C80),Categories!$F:$V,M$7,FALSE)=0,"",VLOOKUP(($J80&amp;$C80),Categories!$F:$V,M$7,FALSE)))</f>
        <v/>
      </c>
      <c r="N80" t="str">
        <f>IF($J80="","",IF(VLOOKUP(($J80&amp;$C80),Categories!$F:$V,N$7,FALSE)=0,"",VLOOKUP(($J80&amp;$C80),Categories!$F:$V,N$7,FALSE)))</f>
        <v/>
      </c>
      <c r="O80" t="str">
        <f>IF($J80="","",IF(VLOOKUP(($J80&amp;$C80),Categories!$F:$V,O$7,FALSE)=0,"",VLOOKUP(($J80&amp;$C80),Categories!$F:$V,O$7,FALSE)))</f>
        <v/>
      </c>
      <c r="P80" t="str">
        <f>IF($J80="","",IF(VLOOKUP(($J80&amp;$C80),Categories!$F:$V,P$7,FALSE)=0,"",VLOOKUP(($J80&amp;$C80),Categories!$F:$V,P$7,FALSE)))</f>
        <v/>
      </c>
      <c r="Q80" t="str">
        <f>IF($J80="","",IF(VLOOKUP(($J80&amp;$C80),Categories!$F:$V,Q$7,FALSE)=0,"",VLOOKUP(($J80&amp;$C80),Categories!$F:$V,Q$7,FALSE)))</f>
        <v/>
      </c>
      <c r="R80" t="str">
        <f>IF($J80="","",IF(VLOOKUP(($J80&amp;$C80),Categories!$F:$V,R$7,FALSE)=0,"",VLOOKUP(($J80&amp;$C80),Categories!$F:$V,R$7,FALSE)))</f>
        <v/>
      </c>
    </row>
    <row r="81" spans="2:18">
      <c r="B81" s="7"/>
      <c r="C81" s="7"/>
      <c r="D81" s="24"/>
      <c r="E81" s="26"/>
      <c r="F81" s="7"/>
      <c r="G81" s="7"/>
      <c r="H81" t="str">
        <f t="shared" si="1"/>
        <v/>
      </c>
      <c r="J81" t="str">
        <f>IF(D81="","",DATEDIF(D81,Categories!$A$5,"Y"))</f>
        <v/>
      </c>
      <c r="K81" t="str">
        <f>IF($J81="","",IF(VLOOKUP(($J81&amp;$C81),Categories!$F:$V,K$7,FALSE)=0,"",VLOOKUP(($J81&amp;$C81),Categories!$F:$V,K$7,FALSE)))</f>
        <v/>
      </c>
      <c r="L81" t="str">
        <f>IF($J81="","",IF(VLOOKUP(($J81&amp;$C81),Categories!$F:$V,L$7,FALSE)=0,"",VLOOKUP(($J81&amp;$C81),Categories!$F:$V,L$7,FALSE)))</f>
        <v/>
      </c>
      <c r="M81" t="str">
        <f>IF($J81="","",IF(VLOOKUP(($J81&amp;$C81),Categories!$F:$V,M$7,FALSE)=0,"",VLOOKUP(($J81&amp;$C81),Categories!$F:$V,M$7,FALSE)))</f>
        <v/>
      </c>
      <c r="N81" t="str">
        <f>IF($J81="","",IF(VLOOKUP(($J81&amp;$C81),Categories!$F:$V,N$7,FALSE)=0,"",VLOOKUP(($J81&amp;$C81),Categories!$F:$V,N$7,FALSE)))</f>
        <v/>
      </c>
      <c r="O81" t="str">
        <f>IF($J81="","",IF(VLOOKUP(($J81&amp;$C81),Categories!$F:$V,O$7,FALSE)=0,"",VLOOKUP(($J81&amp;$C81),Categories!$F:$V,O$7,FALSE)))</f>
        <v/>
      </c>
      <c r="P81" t="str">
        <f>IF($J81="","",IF(VLOOKUP(($J81&amp;$C81),Categories!$F:$V,P$7,FALSE)=0,"",VLOOKUP(($J81&amp;$C81),Categories!$F:$V,P$7,FALSE)))</f>
        <v/>
      </c>
      <c r="Q81" t="str">
        <f>IF($J81="","",IF(VLOOKUP(($J81&amp;$C81),Categories!$F:$V,Q$7,FALSE)=0,"",VLOOKUP(($J81&amp;$C81),Categories!$F:$V,Q$7,FALSE)))</f>
        <v/>
      </c>
      <c r="R81" t="str">
        <f>IF($J81="","",IF(VLOOKUP(($J81&amp;$C81),Categories!$F:$V,R$7,FALSE)=0,"",VLOOKUP(($J81&amp;$C81),Categories!$F:$V,R$7,FALSE)))</f>
        <v/>
      </c>
    </row>
    <row r="82" spans="2:18">
      <c r="B82" s="7"/>
      <c r="C82" s="7"/>
      <c r="D82" s="22"/>
      <c r="E82" s="26"/>
      <c r="F82" s="7"/>
      <c r="G82" s="7"/>
      <c r="H82" t="str">
        <f t="shared" si="1"/>
        <v/>
      </c>
      <c r="J82" t="str">
        <f>IF(D82="","",DATEDIF(D82,Categories!$A$5,"Y"))</f>
        <v/>
      </c>
      <c r="K82" t="str">
        <f>IF($J82="","",IF(VLOOKUP(($J82&amp;$C82),Categories!$F:$V,K$7,FALSE)=0,"",VLOOKUP(($J82&amp;$C82),Categories!$F:$V,K$7,FALSE)))</f>
        <v/>
      </c>
      <c r="L82" t="str">
        <f>IF($J82="","",IF(VLOOKUP(($J82&amp;$C82),Categories!$F:$V,L$7,FALSE)=0,"",VLOOKUP(($J82&amp;$C82),Categories!$F:$V,L$7,FALSE)))</f>
        <v/>
      </c>
      <c r="M82" t="str">
        <f>IF($J82="","",IF(VLOOKUP(($J82&amp;$C82),Categories!$F:$V,M$7,FALSE)=0,"",VLOOKUP(($J82&amp;$C82),Categories!$F:$V,M$7,FALSE)))</f>
        <v/>
      </c>
      <c r="N82" t="str">
        <f>IF($J82="","",IF(VLOOKUP(($J82&amp;$C82),Categories!$F:$V,N$7,FALSE)=0,"",VLOOKUP(($J82&amp;$C82),Categories!$F:$V,N$7,FALSE)))</f>
        <v/>
      </c>
      <c r="O82" t="str">
        <f>IF($J82="","",IF(VLOOKUP(($J82&amp;$C82),Categories!$F:$V,O$7,FALSE)=0,"",VLOOKUP(($J82&amp;$C82),Categories!$F:$V,O$7,FALSE)))</f>
        <v/>
      </c>
      <c r="P82" t="str">
        <f>IF($J82="","",IF(VLOOKUP(($J82&amp;$C82),Categories!$F:$V,P$7,FALSE)=0,"",VLOOKUP(($J82&amp;$C82),Categories!$F:$V,P$7,FALSE)))</f>
        <v/>
      </c>
      <c r="Q82" t="str">
        <f>IF($J82="","",IF(VLOOKUP(($J82&amp;$C82),Categories!$F:$V,Q$7,FALSE)=0,"",VLOOKUP(($J82&amp;$C82),Categories!$F:$V,Q$7,FALSE)))</f>
        <v/>
      </c>
      <c r="R82" t="str">
        <f>IF($J82="","",IF(VLOOKUP(($J82&amp;$C82),Categories!$F:$V,R$7,FALSE)=0,"",VLOOKUP(($J82&amp;$C82),Categories!$F:$V,R$7,FALSE)))</f>
        <v/>
      </c>
    </row>
    <row r="83" spans="2:18">
      <c r="B83" s="7"/>
      <c r="C83" s="7"/>
      <c r="D83" s="24"/>
      <c r="E83" s="26"/>
      <c r="F83" s="7"/>
      <c r="G83" s="7"/>
      <c r="H83" t="str">
        <f t="shared" si="1"/>
        <v/>
      </c>
      <c r="J83" t="str">
        <f>IF(D83="","",DATEDIF(D83,Categories!$A$5,"Y"))</f>
        <v/>
      </c>
      <c r="K83" t="str">
        <f>IF($J83="","",IF(VLOOKUP(($J83&amp;$C83),Categories!$F:$V,K$7,FALSE)=0,"",VLOOKUP(($J83&amp;$C83),Categories!$F:$V,K$7,FALSE)))</f>
        <v/>
      </c>
      <c r="L83" t="str">
        <f>IF($J83="","",IF(VLOOKUP(($J83&amp;$C83),Categories!$F:$V,L$7,FALSE)=0,"",VLOOKUP(($J83&amp;$C83),Categories!$F:$V,L$7,FALSE)))</f>
        <v/>
      </c>
      <c r="M83" t="str">
        <f>IF($J83="","",IF(VLOOKUP(($J83&amp;$C83),Categories!$F:$V,M$7,FALSE)=0,"",VLOOKUP(($J83&amp;$C83),Categories!$F:$V,M$7,FALSE)))</f>
        <v/>
      </c>
      <c r="N83" t="str">
        <f>IF($J83="","",IF(VLOOKUP(($J83&amp;$C83),Categories!$F:$V,N$7,FALSE)=0,"",VLOOKUP(($J83&amp;$C83),Categories!$F:$V,N$7,FALSE)))</f>
        <v/>
      </c>
      <c r="O83" t="str">
        <f>IF($J83="","",IF(VLOOKUP(($J83&amp;$C83),Categories!$F:$V,O$7,FALSE)=0,"",VLOOKUP(($J83&amp;$C83),Categories!$F:$V,O$7,FALSE)))</f>
        <v/>
      </c>
      <c r="P83" t="str">
        <f>IF($J83="","",IF(VLOOKUP(($J83&amp;$C83),Categories!$F:$V,P$7,FALSE)=0,"",VLOOKUP(($J83&amp;$C83),Categories!$F:$V,P$7,FALSE)))</f>
        <v/>
      </c>
      <c r="Q83" t="str">
        <f>IF($J83="","",IF(VLOOKUP(($J83&amp;$C83),Categories!$F:$V,Q$7,FALSE)=0,"",VLOOKUP(($J83&amp;$C83),Categories!$F:$V,Q$7,FALSE)))</f>
        <v/>
      </c>
      <c r="R83" t="str">
        <f>IF($J83="","",IF(VLOOKUP(($J83&amp;$C83),Categories!$F:$V,R$7,FALSE)=0,"",VLOOKUP(($J83&amp;$C83),Categories!$F:$V,R$7,FALSE)))</f>
        <v/>
      </c>
    </row>
    <row r="84" spans="2:18">
      <c r="B84" s="7"/>
      <c r="C84" s="7"/>
      <c r="D84" s="22"/>
      <c r="E84" s="26"/>
      <c r="F84" s="7"/>
      <c r="G84" s="7"/>
      <c r="H84" t="str">
        <f t="shared" si="1"/>
        <v/>
      </c>
      <c r="J84" t="str">
        <f>IF(D84="","",DATEDIF(D84,Categories!$A$5,"Y"))</f>
        <v/>
      </c>
      <c r="K84" t="str">
        <f>IF($J84="","",IF(VLOOKUP(($J84&amp;$C84),Categories!$F:$V,K$7,FALSE)=0,"",VLOOKUP(($J84&amp;$C84),Categories!$F:$V,K$7,FALSE)))</f>
        <v/>
      </c>
      <c r="L84" t="str">
        <f>IF($J84="","",IF(VLOOKUP(($J84&amp;$C84),Categories!$F:$V,L$7,FALSE)=0,"",VLOOKUP(($J84&amp;$C84),Categories!$F:$V,L$7,FALSE)))</f>
        <v/>
      </c>
      <c r="M84" t="str">
        <f>IF($J84="","",IF(VLOOKUP(($J84&amp;$C84),Categories!$F:$V,M$7,FALSE)=0,"",VLOOKUP(($J84&amp;$C84),Categories!$F:$V,M$7,FALSE)))</f>
        <v/>
      </c>
      <c r="N84" t="str">
        <f>IF($J84="","",IF(VLOOKUP(($J84&amp;$C84),Categories!$F:$V,N$7,FALSE)=0,"",VLOOKUP(($J84&amp;$C84),Categories!$F:$V,N$7,FALSE)))</f>
        <v/>
      </c>
      <c r="O84" t="str">
        <f>IF($J84="","",IF(VLOOKUP(($J84&amp;$C84),Categories!$F:$V,O$7,FALSE)=0,"",VLOOKUP(($J84&amp;$C84),Categories!$F:$V,O$7,FALSE)))</f>
        <v/>
      </c>
      <c r="P84" t="str">
        <f>IF($J84="","",IF(VLOOKUP(($J84&amp;$C84),Categories!$F:$V,P$7,FALSE)=0,"",VLOOKUP(($J84&amp;$C84),Categories!$F:$V,P$7,FALSE)))</f>
        <v/>
      </c>
      <c r="Q84" t="str">
        <f>IF($J84="","",IF(VLOOKUP(($J84&amp;$C84),Categories!$F:$V,Q$7,FALSE)=0,"",VLOOKUP(($J84&amp;$C84),Categories!$F:$V,Q$7,FALSE)))</f>
        <v/>
      </c>
      <c r="R84" t="str">
        <f>IF($J84="","",IF(VLOOKUP(($J84&amp;$C84),Categories!$F:$V,R$7,FALSE)=0,"",VLOOKUP(($J84&amp;$C84),Categories!$F:$V,R$7,FALSE)))</f>
        <v/>
      </c>
    </row>
    <row r="85" spans="2:18">
      <c r="B85" s="7"/>
      <c r="C85" s="7"/>
      <c r="D85" s="22"/>
      <c r="E85" s="26"/>
      <c r="F85" s="7"/>
      <c r="G85" s="7"/>
      <c r="H85" t="str">
        <f t="shared" si="1"/>
        <v/>
      </c>
      <c r="J85" t="str">
        <f>IF(D85="","",DATEDIF(D85,Categories!$A$5,"Y"))</f>
        <v/>
      </c>
      <c r="K85" t="str">
        <f>IF($J85="","",IF(VLOOKUP(($J85&amp;$C85),Categories!$F:$V,K$7,FALSE)=0,"",VLOOKUP(($J85&amp;$C85),Categories!$F:$V,K$7,FALSE)))</f>
        <v/>
      </c>
      <c r="L85" t="str">
        <f>IF($J85="","",IF(VLOOKUP(($J85&amp;$C85),Categories!$F:$V,L$7,FALSE)=0,"",VLOOKUP(($J85&amp;$C85),Categories!$F:$V,L$7,FALSE)))</f>
        <v/>
      </c>
      <c r="M85" t="str">
        <f>IF($J85="","",IF(VLOOKUP(($J85&amp;$C85),Categories!$F:$V,M$7,FALSE)=0,"",VLOOKUP(($J85&amp;$C85),Categories!$F:$V,M$7,FALSE)))</f>
        <v/>
      </c>
      <c r="N85" t="str">
        <f>IF($J85="","",IF(VLOOKUP(($J85&amp;$C85),Categories!$F:$V,N$7,FALSE)=0,"",VLOOKUP(($J85&amp;$C85),Categories!$F:$V,N$7,FALSE)))</f>
        <v/>
      </c>
      <c r="O85" t="str">
        <f>IF($J85="","",IF(VLOOKUP(($J85&amp;$C85),Categories!$F:$V,O$7,FALSE)=0,"",VLOOKUP(($J85&amp;$C85),Categories!$F:$V,O$7,FALSE)))</f>
        <v/>
      </c>
      <c r="P85" t="str">
        <f>IF($J85="","",IF(VLOOKUP(($J85&amp;$C85),Categories!$F:$V,P$7,FALSE)=0,"",VLOOKUP(($J85&amp;$C85),Categories!$F:$V,P$7,FALSE)))</f>
        <v/>
      </c>
      <c r="Q85" t="str">
        <f>IF($J85="","",IF(VLOOKUP(($J85&amp;$C85),Categories!$F:$V,Q$7,FALSE)=0,"",VLOOKUP(($J85&amp;$C85),Categories!$F:$V,Q$7,FALSE)))</f>
        <v/>
      </c>
      <c r="R85" t="str">
        <f>IF($J85="","",IF(VLOOKUP(($J85&amp;$C85),Categories!$F:$V,R$7,FALSE)=0,"",VLOOKUP(($J85&amp;$C85),Categories!$F:$V,R$7,FALSE)))</f>
        <v/>
      </c>
    </row>
    <row r="86" spans="2:18">
      <c r="B86" s="7"/>
      <c r="C86" s="7"/>
      <c r="D86" s="22"/>
      <c r="E86" s="26"/>
      <c r="F86" s="7"/>
      <c r="G86" s="7"/>
      <c r="H86" t="str">
        <f t="shared" si="1"/>
        <v/>
      </c>
      <c r="J86" t="str">
        <f>IF(D86="","",DATEDIF(D86,Categories!$A$5,"Y"))</f>
        <v/>
      </c>
      <c r="K86" t="str">
        <f>IF($J86="","",IF(VLOOKUP(($J86&amp;$C86),Categories!$F:$V,K$7,FALSE)=0,"",VLOOKUP(($J86&amp;$C86),Categories!$F:$V,K$7,FALSE)))</f>
        <v/>
      </c>
      <c r="L86" t="str">
        <f>IF($J86="","",IF(VLOOKUP(($J86&amp;$C86),Categories!$F:$V,L$7,FALSE)=0,"",VLOOKUP(($J86&amp;$C86),Categories!$F:$V,L$7,FALSE)))</f>
        <v/>
      </c>
      <c r="M86" t="str">
        <f>IF($J86="","",IF(VLOOKUP(($J86&amp;$C86),Categories!$F:$V,M$7,FALSE)=0,"",VLOOKUP(($J86&amp;$C86),Categories!$F:$V,M$7,FALSE)))</f>
        <v/>
      </c>
      <c r="N86" t="str">
        <f>IF($J86="","",IF(VLOOKUP(($J86&amp;$C86),Categories!$F:$V,N$7,FALSE)=0,"",VLOOKUP(($J86&amp;$C86),Categories!$F:$V,N$7,FALSE)))</f>
        <v/>
      </c>
      <c r="O86" t="str">
        <f>IF($J86="","",IF(VLOOKUP(($J86&amp;$C86),Categories!$F:$V,O$7,FALSE)=0,"",VLOOKUP(($J86&amp;$C86),Categories!$F:$V,O$7,FALSE)))</f>
        <v/>
      </c>
      <c r="P86" t="str">
        <f>IF($J86="","",IF(VLOOKUP(($J86&amp;$C86),Categories!$F:$V,P$7,FALSE)=0,"",VLOOKUP(($J86&amp;$C86),Categories!$F:$V,P$7,FALSE)))</f>
        <v/>
      </c>
      <c r="Q86" t="str">
        <f>IF($J86="","",IF(VLOOKUP(($J86&amp;$C86),Categories!$F:$V,Q$7,FALSE)=0,"",VLOOKUP(($J86&amp;$C86),Categories!$F:$V,Q$7,FALSE)))</f>
        <v/>
      </c>
      <c r="R86" t="str">
        <f>IF($J86="","",IF(VLOOKUP(($J86&amp;$C86),Categories!$F:$V,R$7,FALSE)=0,"",VLOOKUP(($J86&amp;$C86),Categories!$F:$V,R$7,FALSE)))</f>
        <v/>
      </c>
    </row>
    <row r="87" spans="2:18">
      <c r="B87" s="7"/>
      <c r="C87" s="7"/>
      <c r="D87" s="22"/>
      <c r="E87" s="26"/>
      <c r="F87" s="7"/>
      <c r="G87" s="7"/>
      <c r="H87" t="str">
        <f t="shared" si="1"/>
        <v/>
      </c>
      <c r="J87" t="str">
        <f>IF(D87="","",DATEDIF(D87,Categories!$A$5,"Y"))</f>
        <v/>
      </c>
      <c r="K87" t="str">
        <f>IF($J87="","",IF(VLOOKUP(($J87&amp;$C87),Categories!$F:$V,K$7,FALSE)=0,"",VLOOKUP(($J87&amp;$C87),Categories!$F:$V,K$7,FALSE)))</f>
        <v/>
      </c>
      <c r="L87" t="str">
        <f>IF($J87="","",IF(VLOOKUP(($J87&amp;$C87),Categories!$F:$V,L$7,FALSE)=0,"",VLOOKUP(($J87&amp;$C87),Categories!$F:$V,L$7,FALSE)))</f>
        <v/>
      </c>
      <c r="M87" t="str">
        <f>IF($J87="","",IF(VLOOKUP(($J87&amp;$C87),Categories!$F:$V,M$7,FALSE)=0,"",VLOOKUP(($J87&amp;$C87),Categories!$F:$V,M$7,FALSE)))</f>
        <v/>
      </c>
      <c r="N87" t="str">
        <f>IF($J87="","",IF(VLOOKUP(($J87&amp;$C87),Categories!$F:$V,N$7,FALSE)=0,"",VLOOKUP(($J87&amp;$C87),Categories!$F:$V,N$7,FALSE)))</f>
        <v/>
      </c>
      <c r="O87" t="str">
        <f>IF($J87="","",IF(VLOOKUP(($J87&amp;$C87),Categories!$F:$V,O$7,FALSE)=0,"",VLOOKUP(($J87&amp;$C87),Categories!$F:$V,O$7,FALSE)))</f>
        <v/>
      </c>
      <c r="P87" t="str">
        <f>IF($J87="","",IF(VLOOKUP(($J87&amp;$C87),Categories!$F:$V,P$7,FALSE)=0,"",VLOOKUP(($J87&amp;$C87),Categories!$F:$V,P$7,FALSE)))</f>
        <v/>
      </c>
      <c r="Q87" t="str">
        <f>IF($J87="","",IF(VLOOKUP(($J87&amp;$C87),Categories!$F:$V,Q$7,FALSE)=0,"",VLOOKUP(($J87&amp;$C87),Categories!$F:$V,Q$7,FALSE)))</f>
        <v/>
      </c>
      <c r="R87" t="str">
        <f>IF($J87="","",IF(VLOOKUP(($J87&amp;$C87),Categories!$F:$V,R$7,FALSE)=0,"",VLOOKUP(($J87&amp;$C87),Categories!$F:$V,R$7,FALSE)))</f>
        <v/>
      </c>
    </row>
    <row r="88" spans="2:18">
      <c r="B88" s="7"/>
      <c r="C88" s="7"/>
      <c r="D88" s="22"/>
      <c r="E88" s="26"/>
      <c r="F88" s="7"/>
      <c r="G88" s="7"/>
      <c r="H88" t="str">
        <f t="shared" si="1"/>
        <v/>
      </c>
      <c r="J88" t="str">
        <f>IF(D88="","",DATEDIF(D88,Categories!$A$5,"Y"))</f>
        <v/>
      </c>
      <c r="K88" t="str">
        <f>IF($J88="","",IF(VLOOKUP(($J88&amp;$C88),Categories!$F:$V,K$7,FALSE)=0,"",VLOOKUP(($J88&amp;$C88),Categories!$F:$V,K$7,FALSE)))</f>
        <v/>
      </c>
      <c r="L88" t="str">
        <f>IF($J88="","",IF(VLOOKUP(($J88&amp;$C88),Categories!$F:$V,L$7,FALSE)=0,"",VLOOKUP(($J88&amp;$C88),Categories!$F:$V,L$7,FALSE)))</f>
        <v/>
      </c>
      <c r="M88" t="str">
        <f>IF($J88="","",IF(VLOOKUP(($J88&amp;$C88),Categories!$F:$V,M$7,FALSE)=0,"",VLOOKUP(($J88&amp;$C88),Categories!$F:$V,M$7,FALSE)))</f>
        <v/>
      </c>
      <c r="N88" t="str">
        <f>IF($J88="","",IF(VLOOKUP(($J88&amp;$C88),Categories!$F:$V,N$7,FALSE)=0,"",VLOOKUP(($J88&amp;$C88),Categories!$F:$V,N$7,FALSE)))</f>
        <v/>
      </c>
      <c r="O88" t="str">
        <f>IF($J88="","",IF(VLOOKUP(($J88&amp;$C88),Categories!$F:$V,O$7,FALSE)=0,"",VLOOKUP(($J88&amp;$C88),Categories!$F:$V,O$7,FALSE)))</f>
        <v/>
      </c>
      <c r="P88" t="str">
        <f>IF($J88="","",IF(VLOOKUP(($J88&amp;$C88),Categories!$F:$V,P$7,FALSE)=0,"",VLOOKUP(($J88&amp;$C88),Categories!$F:$V,P$7,FALSE)))</f>
        <v/>
      </c>
      <c r="Q88" t="str">
        <f>IF($J88="","",IF(VLOOKUP(($J88&amp;$C88),Categories!$F:$V,Q$7,FALSE)=0,"",VLOOKUP(($J88&amp;$C88),Categories!$F:$V,Q$7,FALSE)))</f>
        <v/>
      </c>
      <c r="R88" t="str">
        <f>IF($J88="","",IF(VLOOKUP(($J88&amp;$C88),Categories!$F:$V,R$7,FALSE)=0,"",VLOOKUP(($J88&amp;$C88),Categories!$F:$V,R$7,FALSE)))</f>
        <v/>
      </c>
    </row>
    <row r="89" spans="2:18">
      <c r="B89" s="7"/>
      <c r="C89" s="7"/>
      <c r="D89" s="22"/>
      <c r="E89" s="26"/>
      <c r="F89" s="7"/>
      <c r="G89" s="7"/>
      <c r="H89" t="str">
        <f t="shared" si="1"/>
        <v/>
      </c>
      <c r="J89" t="str">
        <f>IF(D89="","",DATEDIF(D89,Categories!$A$5,"Y"))</f>
        <v/>
      </c>
      <c r="K89" t="str">
        <f>IF($J89="","",IF(VLOOKUP(($J89&amp;$C89),Categories!$F:$V,K$7,FALSE)=0,"",VLOOKUP(($J89&amp;$C89),Categories!$F:$V,K$7,FALSE)))</f>
        <v/>
      </c>
      <c r="L89" t="str">
        <f>IF($J89="","",IF(VLOOKUP(($J89&amp;$C89),Categories!$F:$V,L$7,FALSE)=0,"",VLOOKUP(($J89&amp;$C89),Categories!$F:$V,L$7,FALSE)))</f>
        <v/>
      </c>
      <c r="M89" t="str">
        <f>IF($J89="","",IF(VLOOKUP(($J89&amp;$C89),Categories!$F:$V,M$7,FALSE)=0,"",VLOOKUP(($J89&amp;$C89),Categories!$F:$V,M$7,FALSE)))</f>
        <v/>
      </c>
      <c r="N89" t="str">
        <f>IF($J89="","",IF(VLOOKUP(($J89&amp;$C89),Categories!$F:$V,N$7,FALSE)=0,"",VLOOKUP(($J89&amp;$C89),Categories!$F:$V,N$7,FALSE)))</f>
        <v/>
      </c>
      <c r="O89" t="str">
        <f>IF($J89="","",IF(VLOOKUP(($J89&amp;$C89),Categories!$F:$V,O$7,FALSE)=0,"",VLOOKUP(($J89&amp;$C89),Categories!$F:$V,O$7,FALSE)))</f>
        <v/>
      </c>
      <c r="P89" t="str">
        <f>IF($J89="","",IF(VLOOKUP(($J89&amp;$C89),Categories!$F:$V,P$7,FALSE)=0,"",VLOOKUP(($J89&amp;$C89),Categories!$F:$V,P$7,FALSE)))</f>
        <v/>
      </c>
      <c r="Q89" t="str">
        <f>IF($J89="","",IF(VLOOKUP(($J89&amp;$C89),Categories!$F:$V,Q$7,FALSE)=0,"",VLOOKUP(($J89&amp;$C89),Categories!$F:$V,Q$7,FALSE)))</f>
        <v/>
      </c>
      <c r="R89" t="str">
        <f>IF($J89="","",IF(VLOOKUP(($J89&amp;$C89),Categories!$F:$V,R$7,FALSE)=0,"",VLOOKUP(($J89&amp;$C89),Categories!$F:$V,R$7,FALSE)))</f>
        <v/>
      </c>
    </row>
    <row r="90" spans="2:18">
      <c r="B90" s="7"/>
      <c r="C90" s="7"/>
      <c r="D90" s="22"/>
      <c r="E90" s="26"/>
      <c r="F90" s="7"/>
      <c r="G90" s="7"/>
      <c r="H90" t="str">
        <f t="shared" si="1"/>
        <v/>
      </c>
      <c r="J90" t="str">
        <f>IF(D90="","",DATEDIF(D90,Categories!$A$5,"Y"))</f>
        <v/>
      </c>
      <c r="K90" t="str">
        <f>IF($J90="","",IF(VLOOKUP(($J90&amp;$C90),Categories!$F:$V,K$7,FALSE)=0,"",VLOOKUP(($J90&amp;$C90),Categories!$F:$V,K$7,FALSE)))</f>
        <v/>
      </c>
      <c r="L90" t="str">
        <f>IF($J90="","",IF(VLOOKUP(($J90&amp;$C90),Categories!$F:$V,L$7,FALSE)=0,"",VLOOKUP(($J90&amp;$C90),Categories!$F:$V,L$7,FALSE)))</f>
        <v/>
      </c>
      <c r="M90" t="str">
        <f>IF($J90="","",IF(VLOOKUP(($J90&amp;$C90),Categories!$F:$V,M$7,FALSE)=0,"",VLOOKUP(($J90&amp;$C90),Categories!$F:$V,M$7,FALSE)))</f>
        <v/>
      </c>
      <c r="N90" t="str">
        <f>IF($J90="","",IF(VLOOKUP(($J90&amp;$C90),Categories!$F:$V,N$7,FALSE)=0,"",VLOOKUP(($J90&amp;$C90),Categories!$F:$V,N$7,FALSE)))</f>
        <v/>
      </c>
      <c r="O90" t="str">
        <f>IF($J90="","",IF(VLOOKUP(($J90&amp;$C90),Categories!$F:$V,O$7,FALSE)=0,"",VLOOKUP(($J90&amp;$C90),Categories!$F:$V,O$7,FALSE)))</f>
        <v/>
      </c>
      <c r="P90" t="str">
        <f>IF($J90="","",IF(VLOOKUP(($J90&amp;$C90),Categories!$F:$V,P$7,FALSE)=0,"",VLOOKUP(($J90&amp;$C90),Categories!$F:$V,P$7,FALSE)))</f>
        <v/>
      </c>
      <c r="Q90" t="str">
        <f>IF($J90="","",IF(VLOOKUP(($J90&amp;$C90),Categories!$F:$V,Q$7,FALSE)=0,"",VLOOKUP(($J90&amp;$C90),Categories!$F:$V,Q$7,FALSE)))</f>
        <v/>
      </c>
      <c r="R90" t="str">
        <f>IF($J90="","",IF(VLOOKUP(($J90&amp;$C90),Categories!$F:$V,R$7,FALSE)=0,"",VLOOKUP(($J90&amp;$C90),Categories!$F:$V,R$7,FALSE)))</f>
        <v/>
      </c>
    </row>
    <row r="91" spans="2:18">
      <c r="B91" s="7"/>
      <c r="C91" s="7"/>
      <c r="D91" s="24"/>
      <c r="E91" s="26"/>
      <c r="F91" s="7"/>
      <c r="G91" s="7"/>
      <c r="H91" t="str">
        <f t="shared" si="1"/>
        <v/>
      </c>
      <c r="J91" t="str">
        <f>IF(D91="","",DATEDIF(D91,Categories!$A$5,"Y"))</f>
        <v/>
      </c>
      <c r="K91" t="str">
        <f>IF($J91="","",IF(VLOOKUP(($J91&amp;$C91),Categories!$F:$V,K$7,FALSE)=0,"",VLOOKUP(($J91&amp;$C91),Categories!$F:$V,K$7,FALSE)))</f>
        <v/>
      </c>
      <c r="L91" t="str">
        <f>IF($J91="","",IF(VLOOKUP(($J91&amp;$C91),Categories!$F:$V,L$7,FALSE)=0,"",VLOOKUP(($J91&amp;$C91),Categories!$F:$V,L$7,FALSE)))</f>
        <v/>
      </c>
      <c r="M91" t="str">
        <f>IF($J91="","",IF(VLOOKUP(($J91&amp;$C91),Categories!$F:$V,M$7,FALSE)=0,"",VLOOKUP(($J91&amp;$C91),Categories!$F:$V,M$7,FALSE)))</f>
        <v/>
      </c>
      <c r="N91" t="str">
        <f>IF($J91="","",IF(VLOOKUP(($J91&amp;$C91),Categories!$F:$V,N$7,FALSE)=0,"",VLOOKUP(($J91&amp;$C91),Categories!$F:$V,N$7,FALSE)))</f>
        <v/>
      </c>
      <c r="O91" t="str">
        <f>IF($J91="","",IF(VLOOKUP(($J91&amp;$C91),Categories!$F:$V,O$7,FALSE)=0,"",VLOOKUP(($J91&amp;$C91),Categories!$F:$V,O$7,FALSE)))</f>
        <v/>
      </c>
      <c r="P91" t="str">
        <f>IF($J91="","",IF(VLOOKUP(($J91&amp;$C91),Categories!$F:$V,P$7,FALSE)=0,"",VLOOKUP(($J91&amp;$C91),Categories!$F:$V,P$7,FALSE)))</f>
        <v/>
      </c>
      <c r="Q91" t="str">
        <f>IF($J91="","",IF(VLOOKUP(($J91&amp;$C91),Categories!$F:$V,Q$7,FALSE)=0,"",VLOOKUP(($J91&amp;$C91),Categories!$F:$V,Q$7,FALSE)))</f>
        <v/>
      </c>
      <c r="R91" t="str">
        <f>IF($J91="","",IF(VLOOKUP(($J91&amp;$C91),Categories!$F:$V,R$7,FALSE)=0,"",VLOOKUP(($J91&amp;$C91),Categories!$F:$V,R$7,FALSE)))</f>
        <v/>
      </c>
    </row>
    <row r="92" spans="2:18">
      <c r="B92" s="7"/>
      <c r="C92" s="7"/>
      <c r="D92" s="22"/>
      <c r="E92" s="26"/>
      <c r="F92" s="7"/>
      <c r="G92" s="7"/>
      <c r="H92" t="str">
        <f t="shared" si="1"/>
        <v/>
      </c>
      <c r="J92" t="str">
        <f>IF(D92="","",DATEDIF(D92,Categories!$A$5,"Y"))</f>
        <v/>
      </c>
      <c r="K92" t="str">
        <f>IF($J92="","",IF(VLOOKUP(($J92&amp;$C92),Categories!$F:$V,K$7,FALSE)=0,"",VLOOKUP(($J92&amp;$C92),Categories!$F:$V,K$7,FALSE)))</f>
        <v/>
      </c>
      <c r="L92" t="str">
        <f>IF($J92="","",IF(VLOOKUP(($J92&amp;$C92),Categories!$F:$V,L$7,FALSE)=0,"",VLOOKUP(($J92&amp;$C92),Categories!$F:$V,L$7,FALSE)))</f>
        <v/>
      </c>
      <c r="M92" t="str">
        <f>IF($J92="","",IF(VLOOKUP(($J92&amp;$C92),Categories!$F:$V,M$7,FALSE)=0,"",VLOOKUP(($J92&amp;$C92),Categories!$F:$V,M$7,FALSE)))</f>
        <v/>
      </c>
      <c r="N92" t="str">
        <f>IF($J92="","",IF(VLOOKUP(($J92&amp;$C92),Categories!$F:$V,N$7,FALSE)=0,"",VLOOKUP(($J92&amp;$C92),Categories!$F:$V,N$7,FALSE)))</f>
        <v/>
      </c>
      <c r="O92" t="str">
        <f>IF($J92="","",IF(VLOOKUP(($J92&amp;$C92),Categories!$F:$V,O$7,FALSE)=0,"",VLOOKUP(($J92&amp;$C92),Categories!$F:$V,O$7,FALSE)))</f>
        <v/>
      </c>
      <c r="P92" t="str">
        <f>IF($J92="","",IF(VLOOKUP(($J92&amp;$C92),Categories!$F:$V,P$7,FALSE)=0,"",VLOOKUP(($J92&amp;$C92),Categories!$F:$V,P$7,FALSE)))</f>
        <v/>
      </c>
      <c r="Q92" t="str">
        <f>IF($J92="","",IF(VLOOKUP(($J92&amp;$C92),Categories!$F:$V,Q$7,FALSE)=0,"",VLOOKUP(($J92&amp;$C92),Categories!$F:$V,Q$7,FALSE)))</f>
        <v/>
      </c>
      <c r="R92" t="str">
        <f>IF($J92="","",IF(VLOOKUP(($J92&amp;$C92),Categories!$F:$V,R$7,FALSE)=0,"",VLOOKUP(($J92&amp;$C92),Categories!$F:$V,R$7,FALSE)))</f>
        <v/>
      </c>
    </row>
    <row r="93" spans="2:18">
      <c r="B93" s="7"/>
      <c r="C93" s="7"/>
      <c r="D93" s="22"/>
      <c r="E93" s="26"/>
      <c r="F93" s="7"/>
      <c r="G93" s="7"/>
      <c r="H93" t="str">
        <f t="shared" si="1"/>
        <v/>
      </c>
      <c r="J93" t="str">
        <f>IF(D93="","",DATEDIF(D93,Categories!$A$5,"Y"))</f>
        <v/>
      </c>
      <c r="K93" t="str">
        <f>IF($J93="","",IF(VLOOKUP(($J93&amp;$C93),Categories!$F:$V,K$7,FALSE)=0,"",VLOOKUP(($J93&amp;$C93),Categories!$F:$V,K$7,FALSE)))</f>
        <v/>
      </c>
      <c r="L93" t="str">
        <f>IF($J93="","",IF(VLOOKUP(($J93&amp;$C93),Categories!$F:$V,L$7,FALSE)=0,"",VLOOKUP(($J93&amp;$C93),Categories!$F:$V,L$7,FALSE)))</f>
        <v/>
      </c>
      <c r="M93" t="str">
        <f>IF($J93="","",IF(VLOOKUP(($J93&amp;$C93),Categories!$F:$V,M$7,FALSE)=0,"",VLOOKUP(($J93&amp;$C93),Categories!$F:$V,M$7,FALSE)))</f>
        <v/>
      </c>
      <c r="N93" t="str">
        <f>IF($J93="","",IF(VLOOKUP(($J93&amp;$C93),Categories!$F:$V,N$7,FALSE)=0,"",VLOOKUP(($J93&amp;$C93),Categories!$F:$V,N$7,FALSE)))</f>
        <v/>
      </c>
      <c r="O93" t="str">
        <f>IF($J93="","",IF(VLOOKUP(($J93&amp;$C93),Categories!$F:$V,O$7,FALSE)=0,"",VLOOKUP(($J93&amp;$C93),Categories!$F:$V,O$7,FALSE)))</f>
        <v/>
      </c>
      <c r="P93" t="str">
        <f>IF($J93="","",IF(VLOOKUP(($J93&amp;$C93),Categories!$F:$V,P$7,FALSE)=0,"",VLOOKUP(($J93&amp;$C93),Categories!$F:$V,P$7,FALSE)))</f>
        <v/>
      </c>
      <c r="Q93" t="str">
        <f>IF($J93="","",IF(VLOOKUP(($J93&amp;$C93),Categories!$F:$V,Q$7,FALSE)=0,"",VLOOKUP(($J93&amp;$C93),Categories!$F:$V,Q$7,FALSE)))</f>
        <v/>
      </c>
      <c r="R93" t="str">
        <f>IF($J93="","",IF(VLOOKUP(($J93&amp;$C93),Categories!$F:$V,R$7,FALSE)=0,"",VLOOKUP(($J93&amp;$C93),Categories!$F:$V,R$7,FALSE)))</f>
        <v/>
      </c>
    </row>
    <row r="94" spans="2:18">
      <c r="B94" s="7"/>
      <c r="C94" s="7"/>
      <c r="D94" s="24"/>
      <c r="E94" s="26"/>
      <c r="F94" s="7"/>
      <c r="G94" s="7"/>
      <c r="H94" t="str">
        <f t="shared" si="1"/>
        <v/>
      </c>
      <c r="J94" t="str">
        <f>IF(D94="","",DATEDIF(D94,Categories!$A$5,"Y"))</f>
        <v/>
      </c>
      <c r="K94" t="str">
        <f>IF($J94="","",IF(VLOOKUP(($J94&amp;$C94),Categories!$F:$V,K$7,FALSE)=0,"",VLOOKUP(($J94&amp;$C94),Categories!$F:$V,K$7,FALSE)))</f>
        <v/>
      </c>
      <c r="L94" t="str">
        <f>IF($J94="","",IF(VLOOKUP(($J94&amp;$C94),Categories!$F:$V,L$7,FALSE)=0,"",VLOOKUP(($J94&amp;$C94),Categories!$F:$V,L$7,FALSE)))</f>
        <v/>
      </c>
      <c r="M94" t="str">
        <f>IF($J94="","",IF(VLOOKUP(($J94&amp;$C94),Categories!$F:$V,M$7,FALSE)=0,"",VLOOKUP(($J94&amp;$C94),Categories!$F:$V,M$7,FALSE)))</f>
        <v/>
      </c>
      <c r="N94" t="str">
        <f>IF($J94="","",IF(VLOOKUP(($J94&amp;$C94),Categories!$F:$V,N$7,FALSE)=0,"",VLOOKUP(($J94&amp;$C94),Categories!$F:$V,N$7,FALSE)))</f>
        <v/>
      </c>
      <c r="O94" t="str">
        <f>IF($J94="","",IF(VLOOKUP(($J94&amp;$C94),Categories!$F:$V,O$7,FALSE)=0,"",VLOOKUP(($J94&amp;$C94),Categories!$F:$V,O$7,FALSE)))</f>
        <v/>
      </c>
      <c r="P94" t="str">
        <f>IF($J94="","",IF(VLOOKUP(($J94&amp;$C94),Categories!$F:$V,P$7,FALSE)=0,"",VLOOKUP(($J94&amp;$C94),Categories!$F:$V,P$7,FALSE)))</f>
        <v/>
      </c>
      <c r="Q94" t="str">
        <f>IF($J94="","",IF(VLOOKUP(($J94&amp;$C94),Categories!$F:$V,Q$7,FALSE)=0,"",VLOOKUP(($J94&amp;$C94),Categories!$F:$V,Q$7,FALSE)))</f>
        <v/>
      </c>
      <c r="R94" t="str">
        <f>IF($J94="","",IF(VLOOKUP(($J94&amp;$C94),Categories!$F:$V,R$7,FALSE)=0,"",VLOOKUP(($J94&amp;$C94),Categories!$F:$V,R$7,FALSE)))</f>
        <v/>
      </c>
    </row>
    <row r="95" spans="2:18">
      <c r="B95" s="7"/>
      <c r="C95" s="7"/>
      <c r="D95" s="22"/>
      <c r="E95" s="26"/>
      <c r="F95" s="7"/>
      <c r="G95" s="7"/>
      <c r="H95" t="str">
        <f t="shared" si="1"/>
        <v/>
      </c>
      <c r="J95" t="str">
        <f>IF(D95="","",DATEDIF(D95,Categories!$A$5,"Y"))</f>
        <v/>
      </c>
      <c r="K95" t="str">
        <f>IF($J95="","",IF(VLOOKUP(($J95&amp;$C95),Categories!$F:$V,K$7,FALSE)=0,"",VLOOKUP(($J95&amp;$C95),Categories!$F:$V,K$7,FALSE)))</f>
        <v/>
      </c>
      <c r="L95" t="str">
        <f>IF($J95="","",IF(VLOOKUP(($J95&amp;$C95),Categories!$F:$V,L$7,FALSE)=0,"",VLOOKUP(($J95&amp;$C95),Categories!$F:$V,L$7,FALSE)))</f>
        <v/>
      </c>
      <c r="M95" t="str">
        <f>IF($J95="","",IF(VLOOKUP(($J95&amp;$C95),Categories!$F:$V,M$7,FALSE)=0,"",VLOOKUP(($J95&amp;$C95),Categories!$F:$V,M$7,FALSE)))</f>
        <v/>
      </c>
      <c r="N95" t="str">
        <f>IF($J95="","",IF(VLOOKUP(($J95&amp;$C95),Categories!$F:$V,N$7,FALSE)=0,"",VLOOKUP(($J95&amp;$C95),Categories!$F:$V,N$7,FALSE)))</f>
        <v/>
      </c>
      <c r="O95" t="str">
        <f>IF($J95="","",IF(VLOOKUP(($J95&amp;$C95),Categories!$F:$V,O$7,FALSE)=0,"",VLOOKUP(($J95&amp;$C95),Categories!$F:$V,O$7,FALSE)))</f>
        <v/>
      </c>
      <c r="P95" t="str">
        <f>IF($J95="","",IF(VLOOKUP(($J95&amp;$C95),Categories!$F:$V,P$7,FALSE)=0,"",VLOOKUP(($J95&amp;$C95),Categories!$F:$V,P$7,FALSE)))</f>
        <v/>
      </c>
      <c r="Q95" t="str">
        <f>IF($J95="","",IF(VLOOKUP(($J95&amp;$C95),Categories!$F:$V,Q$7,FALSE)=0,"",VLOOKUP(($J95&amp;$C95),Categories!$F:$V,Q$7,FALSE)))</f>
        <v/>
      </c>
      <c r="R95" t="str">
        <f>IF($J95="","",IF(VLOOKUP(($J95&amp;$C95),Categories!$F:$V,R$7,FALSE)=0,"",VLOOKUP(($J95&amp;$C95),Categories!$F:$V,R$7,FALSE)))</f>
        <v/>
      </c>
    </row>
    <row r="96" spans="2:18">
      <c r="B96" s="7"/>
      <c r="C96" s="7"/>
      <c r="D96" s="22"/>
      <c r="E96" s="26"/>
      <c r="F96" s="7"/>
      <c r="G96" s="7"/>
      <c r="H96" t="str">
        <f t="shared" si="1"/>
        <v/>
      </c>
      <c r="J96" t="str">
        <f>IF(D96="","",DATEDIF(D96,Categories!$A$5,"Y"))</f>
        <v/>
      </c>
      <c r="K96" t="str">
        <f>IF($J96="","",IF(VLOOKUP(($J96&amp;$C96),Categories!$F:$V,K$7,FALSE)=0,"",VLOOKUP(($J96&amp;$C96),Categories!$F:$V,K$7,FALSE)))</f>
        <v/>
      </c>
      <c r="L96" t="str">
        <f>IF($J96="","",IF(VLOOKUP(($J96&amp;$C96),Categories!$F:$V,L$7,FALSE)=0,"",VLOOKUP(($J96&amp;$C96),Categories!$F:$V,L$7,FALSE)))</f>
        <v/>
      </c>
      <c r="M96" t="str">
        <f>IF($J96="","",IF(VLOOKUP(($J96&amp;$C96),Categories!$F:$V,M$7,FALSE)=0,"",VLOOKUP(($J96&amp;$C96),Categories!$F:$V,M$7,FALSE)))</f>
        <v/>
      </c>
      <c r="N96" t="str">
        <f>IF($J96="","",IF(VLOOKUP(($J96&amp;$C96),Categories!$F:$V,N$7,FALSE)=0,"",VLOOKUP(($J96&amp;$C96),Categories!$F:$V,N$7,FALSE)))</f>
        <v/>
      </c>
      <c r="O96" t="str">
        <f>IF($J96="","",IF(VLOOKUP(($J96&amp;$C96),Categories!$F:$V,O$7,FALSE)=0,"",VLOOKUP(($J96&amp;$C96),Categories!$F:$V,O$7,FALSE)))</f>
        <v/>
      </c>
      <c r="P96" t="str">
        <f>IF($J96="","",IF(VLOOKUP(($J96&amp;$C96),Categories!$F:$V,P$7,FALSE)=0,"",VLOOKUP(($J96&amp;$C96),Categories!$F:$V,P$7,FALSE)))</f>
        <v/>
      </c>
      <c r="Q96" t="str">
        <f>IF($J96="","",IF(VLOOKUP(($J96&amp;$C96),Categories!$F:$V,Q$7,FALSE)=0,"",VLOOKUP(($J96&amp;$C96),Categories!$F:$V,Q$7,FALSE)))</f>
        <v/>
      </c>
      <c r="R96" t="str">
        <f>IF($J96="","",IF(VLOOKUP(($J96&amp;$C96),Categories!$F:$V,R$7,FALSE)=0,"",VLOOKUP(($J96&amp;$C96),Categories!$F:$V,R$7,FALSE)))</f>
        <v/>
      </c>
    </row>
    <row r="97" spans="2:18">
      <c r="B97" s="7"/>
      <c r="C97" s="7"/>
      <c r="D97" s="22"/>
      <c r="E97" s="26"/>
      <c r="F97" s="7"/>
      <c r="G97" s="7"/>
      <c r="H97" t="str">
        <f t="shared" si="1"/>
        <v/>
      </c>
      <c r="J97" t="str">
        <f>IF(D97="","",DATEDIF(D97,Categories!$A$5,"Y"))</f>
        <v/>
      </c>
      <c r="K97" t="str">
        <f>IF($J97="","",IF(VLOOKUP(($J97&amp;$C97),Categories!$F:$V,K$7,FALSE)=0,"",VLOOKUP(($J97&amp;$C97),Categories!$F:$V,K$7,FALSE)))</f>
        <v/>
      </c>
      <c r="L97" t="str">
        <f>IF($J97="","",IF(VLOOKUP(($J97&amp;$C97),Categories!$F:$V,L$7,FALSE)=0,"",VLOOKUP(($J97&amp;$C97),Categories!$F:$V,L$7,FALSE)))</f>
        <v/>
      </c>
      <c r="M97" t="str">
        <f>IF($J97="","",IF(VLOOKUP(($J97&amp;$C97),Categories!$F:$V,M$7,FALSE)=0,"",VLOOKUP(($J97&amp;$C97),Categories!$F:$V,M$7,FALSE)))</f>
        <v/>
      </c>
      <c r="N97" t="str">
        <f>IF($J97="","",IF(VLOOKUP(($J97&amp;$C97),Categories!$F:$V,N$7,FALSE)=0,"",VLOOKUP(($J97&amp;$C97),Categories!$F:$V,N$7,FALSE)))</f>
        <v/>
      </c>
      <c r="O97" t="str">
        <f>IF($J97="","",IF(VLOOKUP(($J97&amp;$C97),Categories!$F:$V,O$7,FALSE)=0,"",VLOOKUP(($J97&amp;$C97),Categories!$F:$V,O$7,FALSE)))</f>
        <v/>
      </c>
      <c r="P97" t="str">
        <f>IF($J97="","",IF(VLOOKUP(($J97&amp;$C97),Categories!$F:$V,P$7,FALSE)=0,"",VLOOKUP(($J97&amp;$C97),Categories!$F:$V,P$7,FALSE)))</f>
        <v/>
      </c>
      <c r="Q97" t="str">
        <f>IF($J97="","",IF(VLOOKUP(($J97&amp;$C97),Categories!$F:$V,Q$7,FALSE)=0,"",VLOOKUP(($J97&amp;$C97),Categories!$F:$V,Q$7,FALSE)))</f>
        <v/>
      </c>
      <c r="R97" t="str">
        <f>IF($J97="","",IF(VLOOKUP(($J97&amp;$C97),Categories!$F:$V,R$7,FALSE)=0,"",VLOOKUP(($J97&amp;$C97),Categories!$F:$V,R$7,FALSE)))</f>
        <v/>
      </c>
    </row>
    <row r="98" spans="2:18">
      <c r="B98" s="7"/>
      <c r="C98" s="7"/>
      <c r="D98" s="22"/>
      <c r="E98" s="26"/>
      <c r="F98" s="7"/>
      <c r="G98" s="7"/>
      <c r="H98" t="str">
        <f t="shared" si="1"/>
        <v/>
      </c>
      <c r="J98" t="str">
        <f>IF(D98="","",DATEDIF(D98,Categories!$A$5,"Y"))</f>
        <v/>
      </c>
      <c r="K98" t="str">
        <f>IF($J98="","",IF(VLOOKUP(($J98&amp;$C98),Categories!$F:$V,K$7,FALSE)=0,"",VLOOKUP(($J98&amp;$C98),Categories!$F:$V,K$7,FALSE)))</f>
        <v/>
      </c>
      <c r="L98" t="str">
        <f>IF($J98="","",IF(VLOOKUP(($J98&amp;$C98),Categories!$F:$V,L$7,FALSE)=0,"",VLOOKUP(($J98&amp;$C98),Categories!$F:$V,L$7,FALSE)))</f>
        <v/>
      </c>
      <c r="M98" t="str">
        <f>IF($J98="","",IF(VLOOKUP(($J98&amp;$C98),Categories!$F:$V,M$7,FALSE)=0,"",VLOOKUP(($J98&amp;$C98),Categories!$F:$V,M$7,FALSE)))</f>
        <v/>
      </c>
      <c r="N98" t="str">
        <f>IF($J98="","",IF(VLOOKUP(($J98&amp;$C98),Categories!$F:$V,N$7,FALSE)=0,"",VLOOKUP(($J98&amp;$C98),Categories!$F:$V,N$7,FALSE)))</f>
        <v/>
      </c>
      <c r="O98" t="str">
        <f>IF($J98="","",IF(VLOOKUP(($J98&amp;$C98),Categories!$F:$V,O$7,FALSE)=0,"",VLOOKUP(($J98&amp;$C98),Categories!$F:$V,O$7,FALSE)))</f>
        <v/>
      </c>
      <c r="P98" t="str">
        <f>IF($J98="","",IF(VLOOKUP(($J98&amp;$C98),Categories!$F:$V,P$7,FALSE)=0,"",VLOOKUP(($J98&amp;$C98),Categories!$F:$V,P$7,FALSE)))</f>
        <v/>
      </c>
      <c r="Q98" t="str">
        <f>IF($J98="","",IF(VLOOKUP(($J98&amp;$C98),Categories!$F:$V,Q$7,FALSE)=0,"",VLOOKUP(($J98&amp;$C98),Categories!$F:$V,Q$7,FALSE)))</f>
        <v/>
      </c>
      <c r="R98" t="str">
        <f>IF($J98="","",IF(VLOOKUP(($J98&amp;$C98),Categories!$F:$V,R$7,FALSE)=0,"",VLOOKUP(($J98&amp;$C98),Categories!$F:$V,R$7,FALSE)))</f>
        <v/>
      </c>
    </row>
    <row r="99" spans="2:18">
      <c r="B99" s="7"/>
      <c r="C99" s="7"/>
      <c r="D99" s="22"/>
      <c r="E99" s="26"/>
      <c r="F99" s="7"/>
      <c r="G99" s="7"/>
      <c r="H99" t="str">
        <f t="shared" si="1"/>
        <v/>
      </c>
      <c r="J99" t="str">
        <f>IF(D99="","",DATEDIF(D99,Categories!$A$5,"Y"))</f>
        <v/>
      </c>
      <c r="K99" t="str">
        <f>IF($J99="","",IF(VLOOKUP(($J99&amp;$C99),Categories!$F:$V,K$7,FALSE)=0,"",VLOOKUP(($J99&amp;$C99),Categories!$F:$V,K$7,FALSE)))</f>
        <v/>
      </c>
      <c r="L99" t="str">
        <f>IF($J99="","",IF(VLOOKUP(($J99&amp;$C99),Categories!$F:$V,L$7,FALSE)=0,"",VLOOKUP(($J99&amp;$C99),Categories!$F:$V,L$7,FALSE)))</f>
        <v/>
      </c>
      <c r="M99" t="str">
        <f>IF($J99="","",IF(VLOOKUP(($J99&amp;$C99),Categories!$F:$V,M$7,FALSE)=0,"",VLOOKUP(($J99&amp;$C99),Categories!$F:$V,M$7,FALSE)))</f>
        <v/>
      </c>
      <c r="N99" t="str">
        <f>IF($J99="","",IF(VLOOKUP(($J99&amp;$C99),Categories!$F:$V,N$7,FALSE)=0,"",VLOOKUP(($J99&amp;$C99),Categories!$F:$V,N$7,FALSE)))</f>
        <v/>
      </c>
      <c r="O99" t="str">
        <f>IF($J99="","",IF(VLOOKUP(($J99&amp;$C99),Categories!$F:$V,O$7,FALSE)=0,"",VLOOKUP(($J99&amp;$C99),Categories!$F:$V,O$7,FALSE)))</f>
        <v/>
      </c>
      <c r="P99" t="str">
        <f>IF($J99="","",IF(VLOOKUP(($J99&amp;$C99),Categories!$F:$V,P$7,FALSE)=0,"",VLOOKUP(($J99&amp;$C99),Categories!$F:$V,P$7,FALSE)))</f>
        <v/>
      </c>
      <c r="Q99" t="str">
        <f>IF($J99="","",IF(VLOOKUP(($J99&amp;$C99),Categories!$F:$V,Q$7,FALSE)=0,"",VLOOKUP(($J99&amp;$C99),Categories!$F:$V,Q$7,FALSE)))</f>
        <v/>
      </c>
      <c r="R99" t="str">
        <f>IF($J99="","",IF(VLOOKUP(($J99&amp;$C99),Categories!$F:$V,R$7,FALSE)=0,"",VLOOKUP(($J99&amp;$C99),Categories!$F:$V,R$7,FALSE)))</f>
        <v/>
      </c>
    </row>
    <row r="100" spans="2:18">
      <c r="B100" s="7"/>
      <c r="C100" s="7"/>
      <c r="D100" s="22"/>
      <c r="E100" s="26"/>
      <c r="F100" s="7"/>
      <c r="G100" s="7"/>
      <c r="H100" t="str">
        <f t="shared" si="1"/>
        <v/>
      </c>
      <c r="J100" t="str">
        <f>IF(D100="","",DATEDIF(D100,Categories!$A$5,"Y"))</f>
        <v/>
      </c>
      <c r="K100" t="str">
        <f>IF($J100="","",IF(VLOOKUP(($J100&amp;$C100),Categories!$F:$V,K$7,FALSE)=0,"",VLOOKUP(($J100&amp;$C100),Categories!$F:$V,K$7,FALSE)))</f>
        <v/>
      </c>
      <c r="L100" t="str">
        <f>IF($J100="","",IF(VLOOKUP(($J100&amp;$C100),Categories!$F:$V,L$7,FALSE)=0,"",VLOOKUP(($J100&amp;$C100),Categories!$F:$V,L$7,FALSE)))</f>
        <v/>
      </c>
      <c r="M100" t="str">
        <f>IF($J100="","",IF(VLOOKUP(($J100&amp;$C100),Categories!$F:$V,M$7,FALSE)=0,"",VLOOKUP(($J100&amp;$C100),Categories!$F:$V,M$7,FALSE)))</f>
        <v/>
      </c>
      <c r="N100" t="str">
        <f>IF($J100="","",IF(VLOOKUP(($J100&amp;$C100),Categories!$F:$V,N$7,FALSE)=0,"",VLOOKUP(($J100&amp;$C100),Categories!$F:$V,N$7,FALSE)))</f>
        <v/>
      </c>
      <c r="O100" t="str">
        <f>IF($J100="","",IF(VLOOKUP(($J100&amp;$C100),Categories!$F:$V,O$7,FALSE)=0,"",VLOOKUP(($J100&amp;$C100),Categories!$F:$V,O$7,FALSE)))</f>
        <v/>
      </c>
      <c r="P100" t="str">
        <f>IF($J100="","",IF(VLOOKUP(($J100&amp;$C100),Categories!$F:$V,P$7,FALSE)=0,"",VLOOKUP(($J100&amp;$C100),Categories!$F:$V,P$7,FALSE)))</f>
        <v/>
      </c>
      <c r="Q100" t="str">
        <f>IF($J100="","",IF(VLOOKUP(($J100&amp;$C100),Categories!$F:$V,Q$7,FALSE)=0,"",VLOOKUP(($J100&amp;$C100),Categories!$F:$V,Q$7,FALSE)))</f>
        <v/>
      </c>
      <c r="R100" t="str">
        <f>IF($J100="","",IF(VLOOKUP(($J100&amp;$C100),Categories!$F:$V,R$7,FALSE)=0,"",VLOOKUP(($J100&amp;$C100),Categories!$F:$V,R$7,FALSE)))</f>
        <v/>
      </c>
    </row>
    <row r="101" spans="2:18">
      <c r="B101" s="7"/>
      <c r="C101" s="7"/>
      <c r="D101" s="22"/>
      <c r="E101" s="26"/>
      <c r="F101" s="7"/>
      <c r="G101" s="7"/>
      <c r="H101" t="str">
        <f t="shared" si="1"/>
        <v/>
      </c>
      <c r="J101" t="str">
        <f>IF(D101="","",DATEDIF(D101,Categories!$A$5,"Y"))</f>
        <v/>
      </c>
      <c r="K101" t="str">
        <f>IF($J101="","",IF(VLOOKUP(($J101&amp;$C101),Categories!$F:$V,K$7,FALSE)=0,"",VLOOKUP(($J101&amp;$C101),Categories!$F:$V,K$7,FALSE)))</f>
        <v/>
      </c>
      <c r="L101" t="str">
        <f>IF($J101="","",IF(VLOOKUP(($J101&amp;$C101),Categories!$F:$V,L$7,FALSE)=0,"",VLOOKUP(($J101&amp;$C101),Categories!$F:$V,L$7,FALSE)))</f>
        <v/>
      </c>
      <c r="M101" t="str">
        <f>IF($J101="","",IF(VLOOKUP(($J101&amp;$C101),Categories!$F:$V,M$7,FALSE)=0,"",VLOOKUP(($J101&amp;$C101),Categories!$F:$V,M$7,FALSE)))</f>
        <v/>
      </c>
      <c r="N101" t="str">
        <f>IF($J101="","",IF(VLOOKUP(($J101&amp;$C101),Categories!$F:$V,N$7,FALSE)=0,"",VLOOKUP(($J101&amp;$C101),Categories!$F:$V,N$7,FALSE)))</f>
        <v/>
      </c>
      <c r="O101" t="str">
        <f>IF($J101="","",IF(VLOOKUP(($J101&amp;$C101),Categories!$F:$V,O$7,FALSE)=0,"",VLOOKUP(($J101&amp;$C101),Categories!$F:$V,O$7,FALSE)))</f>
        <v/>
      </c>
      <c r="P101" t="str">
        <f>IF($J101="","",IF(VLOOKUP(($J101&amp;$C101),Categories!$F:$V,P$7,FALSE)=0,"",VLOOKUP(($J101&amp;$C101),Categories!$F:$V,P$7,FALSE)))</f>
        <v/>
      </c>
      <c r="Q101" t="str">
        <f>IF($J101="","",IF(VLOOKUP(($J101&amp;$C101),Categories!$F:$V,Q$7,FALSE)=0,"",VLOOKUP(($J101&amp;$C101),Categories!$F:$V,Q$7,FALSE)))</f>
        <v/>
      </c>
      <c r="R101" t="str">
        <f>IF($J101="","",IF(VLOOKUP(($J101&amp;$C101),Categories!$F:$V,R$7,FALSE)=0,"",VLOOKUP(($J101&amp;$C101),Categories!$F:$V,R$7,FALSE)))</f>
        <v/>
      </c>
    </row>
    <row r="102" spans="2:18">
      <c r="B102" s="7"/>
      <c r="C102" s="7"/>
      <c r="D102" s="22"/>
      <c r="E102" s="26"/>
      <c r="F102" s="7"/>
      <c r="G102" s="7"/>
      <c r="H102" t="str">
        <f t="shared" si="1"/>
        <v/>
      </c>
      <c r="J102" t="str">
        <f>IF(D102="","",DATEDIF(D102,Categories!$A$5,"Y"))</f>
        <v/>
      </c>
      <c r="K102" t="str">
        <f>IF($J102="","",IF(VLOOKUP(($J102&amp;$C102),Categories!$F:$V,K$7,FALSE)=0,"",VLOOKUP(($J102&amp;$C102),Categories!$F:$V,K$7,FALSE)))</f>
        <v/>
      </c>
      <c r="L102" t="str">
        <f>IF($J102="","",IF(VLOOKUP(($J102&amp;$C102),Categories!$F:$V,L$7,FALSE)=0,"",VLOOKUP(($J102&amp;$C102),Categories!$F:$V,L$7,FALSE)))</f>
        <v/>
      </c>
      <c r="M102" t="str">
        <f>IF($J102="","",IF(VLOOKUP(($J102&amp;$C102),Categories!$F:$V,M$7,FALSE)=0,"",VLOOKUP(($J102&amp;$C102),Categories!$F:$V,M$7,FALSE)))</f>
        <v/>
      </c>
      <c r="N102" t="str">
        <f>IF($J102="","",IF(VLOOKUP(($J102&amp;$C102),Categories!$F:$V,N$7,FALSE)=0,"",VLOOKUP(($J102&amp;$C102),Categories!$F:$V,N$7,FALSE)))</f>
        <v/>
      </c>
      <c r="O102" t="str">
        <f>IF($J102="","",IF(VLOOKUP(($J102&amp;$C102),Categories!$F:$V,O$7,FALSE)=0,"",VLOOKUP(($J102&amp;$C102),Categories!$F:$V,O$7,FALSE)))</f>
        <v/>
      </c>
      <c r="P102" t="str">
        <f>IF($J102="","",IF(VLOOKUP(($J102&amp;$C102),Categories!$F:$V,P$7,FALSE)=0,"",VLOOKUP(($J102&amp;$C102),Categories!$F:$V,P$7,FALSE)))</f>
        <v/>
      </c>
      <c r="Q102" t="str">
        <f>IF($J102="","",IF(VLOOKUP(($J102&amp;$C102),Categories!$F:$V,Q$7,FALSE)=0,"",VLOOKUP(($J102&amp;$C102),Categories!$F:$V,Q$7,FALSE)))</f>
        <v/>
      </c>
      <c r="R102" t="str">
        <f>IF($J102="","",IF(VLOOKUP(($J102&amp;$C102),Categories!$F:$V,R$7,FALSE)=0,"",VLOOKUP(($J102&amp;$C102),Categories!$F:$V,R$7,FALSE)))</f>
        <v/>
      </c>
    </row>
    <row r="103" spans="2:18">
      <c r="B103" s="7"/>
      <c r="C103" s="7"/>
      <c r="D103" s="22"/>
      <c r="E103" s="26"/>
      <c r="F103" s="7"/>
      <c r="G103" s="7"/>
      <c r="H103" t="str">
        <f t="shared" si="1"/>
        <v/>
      </c>
      <c r="J103" t="str">
        <f>IF(D103="","",DATEDIF(D103,Categories!$A$5,"Y"))</f>
        <v/>
      </c>
      <c r="K103" t="str">
        <f>IF($J103="","",IF(VLOOKUP(($J103&amp;$C103),Categories!$F:$V,K$7,FALSE)=0,"",VLOOKUP(($J103&amp;$C103),Categories!$F:$V,K$7,FALSE)))</f>
        <v/>
      </c>
      <c r="L103" t="str">
        <f>IF($J103="","",IF(VLOOKUP(($J103&amp;$C103),Categories!$F:$V,L$7,FALSE)=0,"",VLOOKUP(($J103&amp;$C103),Categories!$F:$V,L$7,FALSE)))</f>
        <v/>
      </c>
      <c r="M103" t="str">
        <f>IF($J103="","",IF(VLOOKUP(($J103&amp;$C103),Categories!$F:$V,M$7,FALSE)=0,"",VLOOKUP(($J103&amp;$C103),Categories!$F:$V,M$7,FALSE)))</f>
        <v/>
      </c>
      <c r="N103" t="str">
        <f>IF($J103="","",IF(VLOOKUP(($J103&amp;$C103),Categories!$F:$V,N$7,FALSE)=0,"",VLOOKUP(($J103&amp;$C103),Categories!$F:$V,N$7,FALSE)))</f>
        <v/>
      </c>
      <c r="O103" t="str">
        <f>IF($J103="","",IF(VLOOKUP(($J103&amp;$C103),Categories!$F:$V,O$7,FALSE)=0,"",VLOOKUP(($J103&amp;$C103),Categories!$F:$V,O$7,FALSE)))</f>
        <v/>
      </c>
      <c r="P103" t="str">
        <f>IF($J103="","",IF(VLOOKUP(($J103&amp;$C103),Categories!$F:$V,P$7,FALSE)=0,"",VLOOKUP(($J103&amp;$C103),Categories!$F:$V,P$7,FALSE)))</f>
        <v/>
      </c>
      <c r="Q103" t="str">
        <f>IF($J103="","",IF(VLOOKUP(($J103&amp;$C103),Categories!$F:$V,Q$7,FALSE)=0,"",VLOOKUP(($J103&amp;$C103),Categories!$F:$V,Q$7,FALSE)))</f>
        <v/>
      </c>
      <c r="R103" t="str">
        <f>IF($J103="","",IF(VLOOKUP(($J103&amp;$C103),Categories!$F:$V,R$7,FALSE)=0,"",VLOOKUP(($J103&amp;$C103),Categories!$F:$V,R$7,FALSE)))</f>
        <v/>
      </c>
    </row>
    <row r="104" spans="2:18">
      <c r="B104" s="7"/>
      <c r="C104" s="7"/>
      <c r="D104" s="22"/>
      <c r="E104" s="26"/>
      <c r="F104" s="7"/>
      <c r="G104" s="7"/>
      <c r="H104" t="str">
        <f t="shared" si="1"/>
        <v/>
      </c>
      <c r="J104" t="str">
        <f>IF(D104="","",DATEDIF(D104,Categories!$A$5,"Y"))</f>
        <v/>
      </c>
      <c r="K104" t="str">
        <f>IF($J104="","",IF(VLOOKUP(($J104&amp;$C104),Categories!$F:$V,K$7,FALSE)=0,"",VLOOKUP(($J104&amp;$C104),Categories!$F:$V,K$7,FALSE)))</f>
        <v/>
      </c>
      <c r="L104" t="str">
        <f>IF($J104="","",IF(VLOOKUP(($J104&amp;$C104),Categories!$F:$V,L$7,FALSE)=0,"",VLOOKUP(($J104&amp;$C104),Categories!$F:$V,L$7,FALSE)))</f>
        <v/>
      </c>
      <c r="M104" t="str">
        <f>IF($J104="","",IF(VLOOKUP(($J104&amp;$C104),Categories!$F:$V,M$7,FALSE)=0,"",VLOOKUP(($J104&amp;$C104),Categories!$F:$V,M$7,FALSE)))</f>
        <v/>
      </c>
      <c r="N104" t="str">
        <f>IF($J104="","",IF(VLOOKUP(($J104&amp;$C104),Categories!$F:$V,N$7,FALSE)=0,"",VLOOKUP(($J104&amp;$C104),Categories!$F:$V,N$7,FALSE)))</f>
        <v/>
      </c>
      <c r="O104" t="str">
        <f>IF($J104="","",IF(VLOOKUP(($J104&amp;$C104),Categories!$F:$V,O$7,FALSE)=0,"",VLOOKUP(($J104&amp;$C104),Categories!$F:$V,O$7,FALSE)))</f>
        <v/>
      </c>
      <c r="P104" t="str">
        <f>IF($J104="","",IF(VLOOKUP(($J104&amp;$C104),Categories!$F:$V,P$7,FALSE)=0,"",VLOOKUP(($J104&amp;$C104),Categories!$F:$V,P$7,FALSE)))</f>
        <v/>
      </c>
      <c r="Q104" t="str">
        <f>IF($J104="","",IF(VLOOKUP(($J104&amp;$C104),Categories!$F:$V,Q$7,FALSE)=0,"",VLOOKUP(($J104&amp;$C104),Categories!$F:$V,Q$7,FALSE)))</f>
        <v/>
      </c>
      <c r="R104" t="str">
        <f>IF($J104="","",IF(VLOOKUP(($J104&amp;$C104),Categories!$F:$V,R$7,FALSE)=0,"",VLOOKUP(($J104&amp;$C104),Categories!$F:$V,R$7,FALSE)))</f>
        <v/>
      </c>
    </row>
    <row r="105" spans="2:18">
      <c r="B105" s="7"/>
      <c r="C105" s="7"/>
      <c r="D105" s="22"/>
      <c r="E105" s="26"/>
      <c r="F105" s="7"/>
      <c r="G105" s="7"/>
      <c r="H105" t="str">
        <f t="shared" si="1"/>
        <v/>
      </c>
      <c r="J105" t="str">
        <f>IF(D105="","",DATEDIF(D105,Categories!$A$5,"Y"))</f>
        <v/>
      </c>
      <c r="K105" t="str">
        <f>IF($J105="","",IF(VLOOKUP(($J105&amp;$C105),Categories!$F:$V,K$7,FALSE)=0,"",VLOOKUP(($J105&amp;$C105),Categories!$F:$V,K$7,FALSE)))</f>
        <v/>
      </c>
      <c r="L105" t="str">
        <f>IF($J105="","",IF(VLOOKUP(($J105&amp;$C105),Categories!$F:$V,L$7,FALSE)=0,"",VLOOKUP(($J105&amp;$C105),Categories!$F:$V,L$7,FALSE)))</f>
        <v/>
      </c>
      <c r="M105" t="str">
        <f>IF($J105="","",IF(VLOOKUP(($J105&amp;$C105),Categories!$F:$V,M$7,FALSE)=0,"",VLOOKUP(($J105&amp;$C105),Categories!$F:$V,M$7,FALSE)))</f>
        <v/>
      </c>
      <c r="N105" t="str">
        <f>IF($J105="","",IF(VLOOKUP(($J105&amp;$C105),Categories!$F:$V,N$7,FALSE)=0,"",VLOOKUP(($J105&amp;$C105),Categories!$F:$V,N$7,FALSE)))</f>
        <v/>
      </c>
      <c r="O105" t="str">
        <f>IF($J105="","",IF(VLOOKUP(($J105&amp;$C105),Categories!$F:$V,O$7,FALSE)=0,"",VLOOKUP(($J105&amp;$C105),Categories!$F:$V,O$7,FALSE)))</f>
        <v/>
      </c>
      <c r="P105" t="str">
        <f>IF($J105="","",IF(VLOOKUP(($J105&amp;$C105),Categories!$F:$V,P$7,FALSE)=0,"",VLOOKUP(($J105&amp;$C105),Categories!$F:$V,P$7,FALSE)))</f>
        <v/>
      </c>
      <c r="Q105" t="str">
        <f>IF($J105="","",IF(VLOOKUP(($J105&amp;$C105),Categories!$F:$V,Q$7,FALSE)=0,"",VLOOKUP(($J105&amp;$C105),Categories!$F:$V,Q$7,FALSE)))</f>
        <v/>
      </c>
      <c r="R105" t="str">
        <f>IF($J105="","",IF(VLOOKUP(($J105&amp;$C105),Categories!$F:$V,R$7,FALSE)=0,"",VLOOKUP(($J105&amp;$C105),Categories!$F:$V,R$7,FALSE)))</f>
        <v/>
      </c>
    </row>
    <row r="106" spans="2:18">
      <c r="B106" s="7"/>
      <c r="C106" s="7"/>
      <c r="D106" s="22"/>
      <c r="E106" s="26"/>
      <c r="F106" s="7"/>
      <c r="G106" s="7"/>
      <c r="H106" t="str">
        <f t="shared" si="1"/>
        <v/>
      </c>
      <c r="J106" t="str">
        <f>IF(D106="","",DATEDIF(D106,Categories!$A$5,"Y"))</f>
        <v/>
      </c>
      <c r="K106" t="str">
        <f>IF($J106="","",IF(VLOOKUP(($J106&amp;$C106),Categories!$F:$V,K$7,FALSE)=0,"",VLOOKUP(($J106&amp;$C106),Categories!$F:$V,K$7,FALSE)))</f>
        <v/>
      </c>
      <c r="L106" t="str">
        <f>IF($J106="","",IF(VLOOKUP(($J106&amp;$C106),Categories!$F:$V,L$7,FALSE)=0,"",VLOOKUP(($J106&amp;$C106),Categories!$F:$V,L$7,FALSE)))</f>
        <v/>
      </c>
      <c r="M106" t="str">
        <f>IF($J106="","",IF(VLOOKUP(($J106&amp;$C106),Categories!$F:$V,M$7,FALSE)=0,"",VLOOKUP(($J106&amp;$C106),Categories!$F:$V,M$7,FALSE)))</f>
        <v/>
      </c>
      <c r="N106" t="str">
        <f>IF($J106="","",IF(VLOOKUP(($J106&amp;$C106),Categories!$F:$V,N$7,FALSE)=0,"",VLOOKUP(($J106&amp;$C106),Categories!$F:$V,N$7,FALSE)))</f>
        <v/>
      </c>
      <c r="O106" t="str">
        <f>IF($J106="","",IF(VLOOKUP(($J106&amp;$C106),Categories!$F:$V,O$7,FALSE)=0,"",VLOOKUP(($J106&amp;$C106),Categories!$F:$V,O$7,FALSE)))</f>
        <v/>
      </c>
      <c r="P106" t="str">
        <f>IF($J106="","",IF(VLOOKUP(($J106&amp;$C106),Categories!$F:$V,P$7,FALSE)=0,"",VLOOKUP(($J106&amp;$C106),Categories!$F:$V,P$7,FALSE)))</f>
        <v/>
      </c>
      <c r="Q106" t="str">
        <f>IF($J106="","",IF(VLOOKUP(($J106&amp;$C106),Categories!$F:$V,Q$7,FALSE)=0,"",VLOOKUP(($J106&amp;$C106),Categories!$F:$V,Q$7,FALSE)))</f>
        <v/>
      </c>
      <c r="R106" t="str">
        <f>IF($J106="","",IF(VLOOKUP(($J106&amp;$C106),Categories!$F:$V,R$7,FALSE)=0,"",VLOOKUP(($J106&amp;$C106),Categories!$F:$V,R$7,FALSE)))</f>
        <v/>
      </c>
    </row>
    <row r="107" spans="2:18">
      <c r="B107" s="7"/>
      <c r="C107" s="7"/>
      <c r="D107" s="22"/>
      <c r="E107" s="26"/>
      <c r="F107" s="7"/>
      <c r="G107" s="7"/>
      <c r="H107" t="str">
        <f t="shared" si="1"/>
        <v/>
      </c>
      <c r="J107" t="str">
        <f>IF(D107="","",DATEDIF(D107,Categories!$A$5,"Y"))</f>
        <v/>
      </c>
      <c r="K107" t="str">
        <f>IF($J107="","",IF(VLOOKUP(($J107&amp;$C107),Categories!$F:$V,K$7,FALSE)=0,"",VLOOKUP(($J107&amp;$C107),Categories!$F:$V,K$7,FALSE)))</f>
        <v/>
      </c>
      <c r="L107" t="str">
        <f>IF($J107="","",IF(VLOOKUP(($J107&amp;$C107),Categories!$F:$V,L$7,FALSE)=0,"",VLOOKUP(($J107&amp;$C107),Categories!$F:$V,L$7,FALSE)))</f>
        <v/>
      </c>
      <c r="M107" t="str">
        <f>IF($J107="","",IF(VLOOKUP(($J107&amp;$C107),Categories!$F:$V,M$7,FALSE)=0,"",VLOOKUP(($J107&amp;$C107),Categories!$F:$V,M$7,FALSE)))</f>
        <v/>
      </c>
      <c r="N107" t="str">
        <f>IF($J107="","",IF(VLOOKUP(($J107&amp;$C107),Categories!$F:$V,N$7,FALSE)=0,"",VLOOKUP(($J107&amp;$C107),Categories!$F:$V,N$7,FALSE)))</f>
        <v/>
      </c>
      <c r="O107" t="str">
        <f>IF($J107="","",IF(VLOOKUP(($J107&amp;$C107),Categories!$F:$V,O$7,FALSE)=0,"",VLOOKUP(($J107&amp;$C107),Categories!$F:$V,O$7,FALSE)))</f>
        <v/>
      </c>
      <c r="P107" t="str">
        <f>IF($J107="","",IF(VLOOKUP(($J107&amp;$C107),Categories!$F:$V,P$7,FALSE)=0,"",VLOOKUP(($J107&amp;$C107),Categories!$F:$V,P$7,FALSE)))</f>
        <v/>
      </c>
      <c r="Q107" t="str">
        <f>IF($J107="","",IF(VLOOKUP(($J107&amp;$C107),Categories!$F:$V,Q$7,FALSE)=0,"",VLOOKUP(($J107&amp;$C107),Categories!$F:$V,Q$7,FALSE)))</f>
        <v/>
      </c>
      <c r="R107" t="str">
        <f>IF($J107="","",IF(VLOOKUP(($J107&amp;$C107),Categories!$F:$V,R$7,FALSE)=0,"",VLOOKUP(($J107&amp;$C107),Categories!$F:$V,R$7,FALSE)))</f>
        <v/>
      </c>
    </row>
    <row r="108" spans="2:18">
      <c r="B108" s="7"/>
      <c r="C108" s="7"/>
      <c r="D108" s="22"/>
      <c r="E108" s="26"/>
      <c r="F108" s="7"/>
      <c r="G108" s="7"/>
      <c r="H108" t="str">
        <f t="shared" si="1"/>
        <v/>
      </c>
      <c r="J108" t="str">
        <f>IF(D108="","",DATEDIF(D108,Categories!$A$5,"Y"))</f>
        <v/>
      </c>
      <c r="K108" t="str">
        <f>IF($J108="","",IF(VLOOKUP(($J108&amp;$C108),Categories!$F:$V,K$7,FALSE)=0,"",VLOOKUP(($J108&amp;$C108),Categories!$F:$V,K$7,FALSE)))</f>
        <v/>
      </c>
      <c r="L108" t="str">
        <f>IF($J108="","",IF(VLOOKUP(($J108&amp;$C108),Categories!$F:$V,L$7,FALSE)=0,"",VLOOKUP(($J108&amp;$C108),Categories!$F:$V,L$7,FALSE)))</f>
        <v/>
      </c>
      <c r="M108" t="str">
        <f>IF($J108="","",IF(VLOOKUP(($J108&amp;$C108),Categories!$F:$V,M$7,FALSE)=0,"",VLOOKUP(($J108&amp;$C108),Categories!$F:$V,M$7,FALSE)))</f>
        <v/>
      </c>
      <c r="N108" t="str">
        <f>IF($J108="","",IF(VLOOKUP(($J108&amp;$C108),Categories!$F:$V,N$7,FALSE)=0,"",VLOOKUP(($J108&amp;$C108),Categories!$F:$V,N$7,FALSE)))</f>
        <v/>
      </c>
      <c r="O108" t="str">
        <f>IF($J108="","",IF(VLOOKUP(($J108&amp;$C108),Categories!$F:$V,O$7,FALSE)=0,"",VLOOKUP(($J108&amp;$C108),Categories!$F:$V,O$7,FALSE)))</f>
        <v/>
      </c>
      <c r="P108" t="str">
        <f>IF($J108="","",IF(VLOOKUP(($J108&amp;$C108),Categories!$F:$V,P$7,FALSE)=0,"",VLOOKUP(($J108&amp;$C108),Categories!$F:$V,P$7,FALSE)))</f>
        <v/>
      </c>
      <c r="Q108" t="str">
        <f>IF($J108="","",IF(VLOOKUP(($J108&amp;$C108),Categories!$F:$V,Q$7,FALSE)=0,"",VLOOKUP(($J108&amp;$C108),Categories!$F:$V,Q$7,FALSE)))</f>
        <v/>
      </c>
      <c r="R108" t="str">
        <f>IF($J108="","",IF(VLOOKUP(($J108&amp;$C108),Categories!$F:$V,R$7,FALSE)=0,"",VLOOKUP(($J108&amp;$C108),Categories!$F:$V,R$7,FALSE)))</f>
        <v/>
      </c>
    </row>
    <row r="109" spans="2:18">
      <c r="B109" s="7"/>
      <c r="C109" s="7"/>
      <c r="D109" s="22"/>
      <c r="E109" s="26"/>
      <c r="F109" s="7"/>
      <c r="G109" s="7"/>
      <c r="H109" t="str">
        <f t="shared" si="1"/>
        <v/>
      </c>
      <c r="J109" t="str">
        <f>IF(D109="","",DATEDIF(D109,Categories!$A$5,"Y"))</f>
        <v/>
      </c>
      <c r="K109" t="str">
        <f>IF($J109="","",IF(VLOOKUP(($J109&amp;$C109),Categories!$F:$V,K$7,FALSE)=0,"",VLOOKUP(($J109&amp;$C109),Categories!$F:$V,K$7,FALSE)))</f>
        <v/>
      </c>
      <c r="L109" t="str">
        <f>IF($J109="","",IF(VLOOKUP(($J109&amp;$C109),Categories!$F:$V,L$7,FALSE)=0,"",VLOOKUP(($J109&amp;$C109),Categories!$F:$V,L$7,FALSE)))</f>
        <v/>
      </c>
      <c r="M109" t="str">
        <f>IF($J109="","",IF(VLOOKUP(($J109&amp;$C109),Categories!$F:$V,M$7,FALSE)=0,"",VLOOKUP(($J109&amp;$C109),Categories!$F:$V,M$7,FALSE)))</f>
        <v/>
      </c>
      <c r="N109" t="str">
        <f>IF($J109="","",IF(VLOOKUP(($J109&amp;$C109),Categories!$F:$V,N$7,FALSE)=0,"",VLOOKUP(($J109&amp;$C109),Categories!$F:$V,N$7,FALSE)))</f>
        <v/>
      </c>
      <c r="O109" t="str">
        <f>IF($J109="","",IF(VLOOKUP(($J109&amp;$C109),Categories!$F:$V,O$7,FALSE)=0,"",VLOOKUP(($J109&amp;$C109),Categories!$F:$V,O$7,FALSE)))</f>
        <v/>
      </c>
      <c r="P109" t="str">
        <f>IF($J109="","",IF(VLOOKUP(($J109&amp;$C109),Categories!$F:$V,P$7,FALSE)=0,"",VLOOKUP(($J109&amp;$C109),Categories!$F:$V,P$7,FALSE)))</f>
        <v/>
      </c>
      <c r="Q109" t="str">
        <f>IF($J109="","",IF(VLOOKUP(($J109&amp;$C109),Categories!$F:$V,Q$7,FALSE)=0,"",VLOOKUP(($J109&amp;$C109),Categories!$F:$V,Q$7,FALSE)))</f>
        <v/>
      </c>
      <c r="R109" t="str">
        <f>IF($J109="","",IF(VLOOKUP(($J109&amp;$C109),Categories!$F:$V,R$7,FALSE)=0,"",VLOOKUP(($J109&amp;$C109),Categories!$F:$V,R$7,FALSE)))</f>
        <v/>
      </c>
    </row>
    <row r="110" spans="2:18">
      <c r="D110" s="2"/>
    </row>
    <row r="115" spans="4:4">
      <c r="D115" s="2"/>
    </row>
    <row r="136" spans="3:4">
      <c r="C136" s="2"/>
    </row>
    <row r="137" spans="3:4">
      <c r="C137" s="2"/>
    </row>
    <row r="139" spans="3:4">
      <c r="D139" s="2"/>
    </row>
    <row r="140" spans="3:4">
      <c r="C140" s="2"/>
    </row>
    <row r="142" spans="3:4">
      <c r="C142" s="2"/>
    </row>
    <row r="145" spans="3:4">
      <c r="C145" s="2"/>
    </row>
    <row r="146" spans="3:4">
      <c r="C146" s="2"/>
    </row>
    <row r="147" spans="3:4">
      <c r="C147" s="2"/>
    </row>
    <row r="148" spans="3:4">
      <c r="C148" s="2"/>
      <c r="D148" s="2"/>
    </row>
    <row r="168" spans="4:4">
      <c r="D168" s="2"/>
    </row>
    <row r="170" spans="4:4">
      <c r="D170" s="2"/>
    </row>
    <row r="172" spans="4:4">
      <c r="D172" s="2"/>
    </row>
    <row r="174" spans="4:4">
      <c r="D174" s="2"/>
    </row>
    <row r="178" spans="4:4">
      <c r="D178" s="2"/>
    </row>
    <row r="183" spans="4:4">
      <c r="D183" s="2"/>
    </row>
    <row r="189" spans="4:4">
      <c r="D189" s="2"/>
    </row>
    <row r="192" spans="4:4">
      <c r="D192" s="2"/>
    </row>
    <row r="200" spans="4:4">
      <c r="D200" s="2"/>
    </row>
    <row r="206" spans="4:4">
      <c r="D206" s="2"/>
    </row>
  </sheetData>
  <sheetProtection algorithmName="SHA-512" hashValue="6hBcH9Nf7MEr+6cYtRdf0o/qWRWm/E63KO0t2oHQZHxCLdhCiv+vFE4Dw2xaVmcpwI4R3RHTLTQmErvSY4VbWg==" saltValue="ttDbEiRSCohMCRaukN7tdA==" spinCount="100000" sheet="1" selectLockedCells="1"/>
  <sortState xmlns:xlrd2="http://schemas.microsoft.com/office/spreadsheetml/2017/richdata2" ref="B12:I231">
    <sortCondition ref="C12:C231"/>
    <sortCondition ref="B12:B231"/>
  </sortState>
  <mergeCells count="4">
    <mergeCell ref="B2:G2"/>
    <mergeCell ref="B4:G4"/>
    <mergeCell ref="B5:G5"/>
    <mergeCell ref="B7:G7"/>
  </mergeCells>
  <dataValidations count="1">
    <dataValidation type="list" allowBlank="1" showInputMessage="1" showErrorMessage="1" sqref="F10:F109" xr:uid="{EF3A0751-F433-4F70-9D45-D823B1AF835F}">
      <formula1>$K10:$R10</formula1>
    </dataValidation>
  </dataValidations>
  <pageMargins left="0.75" right="0.75" top="1" bottom="1" header="0.5" footer="0.5"/>
  <pageSetup paperSize="0" orientation="portrait" horizontalDpi="4294967292" verticalDpi="429496729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Categories!$A$1:$A$2</xm:f>
          </x14:formula1>
          <xm:sqref>C48:C109 C10:C46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18D4C-746F-B043-908D-422BD950BE37}">
  <dimension ref="B1:O206"/>
  <sheetViews>
    <sheetView workbookViewId="0">
      <selection activeCell="B10" sqref="B10"/>
    </sheetView>
  </sheetViews>
  <sheetFormatPr baseColWidth="10" defaultColWidth="11" defaultRowHeight="16"/>
  <cols>
    <col min="2" max="2" width="21.33203125" bestFit="1" customWidth="1"/>
    <col min="3" max="3" width="7" customWidth="1"/>
    <col min="4" max="4" width="15.6640625" bestFit="1" customWidth="1"/>
    <col min="5" max="5" width="11.33203125" bestFit="1" customWidth="1"/>
    <col min="6" max="6" width="12.5" customWidth="1"/>
    <col min="8" max="9" width="11" customWidth="1"/>
    <col min="10" max="10" width="10.83203125" hidden="1" customWidth="1"/>
    <col min="11" max="11" width="19.6640625" hidden="1" customWidth="1"/>
    <col min="12" max="12" width="20" hidden="1" customWidth="1"/>
    <col min="13" max="13" width="34.33203125" hidden="1" customWidth="1"/>
    <col min="14" max="14" width="35" hidden="1" customWidth="1"/>
    <col min="15" max="15" width="17.83203125" hidden="1" customWidth="1"/>
  </cols>
  <sheetData>
    <row r="1" spans="2:15">
      <c r="B1" s="4"/>
    </row>
    <row r="2" spans="2:15" ht="18">
      <c r="B2" s="169" t="s">
        <v>3</v>
      </c>
      <c r="C2" s="169"/>
      <c r="D2" s="169"/>
      <c r="E2" s="169"/>
      <c r="F2" s="169"/>
      <c r="G2" s="169"/>
      <c r="H2" s="8"/>
      <c r="I2" s="3"/>
    </row>
    <row r="3" spans="2:15">
      <c r="B3" s="5"/>
    </row>
    <row r="4" spans="2:15" ht="18">
      <c r="B4" s="169" t="str">
        <f>Information!B5</f>
        <v>Northern Closed Championships &amp; Graded Games</v>
      </c>
      <c r="C4" s="169"/>
      <c r="D4" s="169"/>
      <c r="E4" s="169"/>
      <c r="F4" s="169"/>
      <c r="G4" s="169"/>
      <c r="H4" s="8"/>
      <c r="I4" s="3"/>
    </row>
    <row r="5" spans="2:15" ht="18">
      <c r="B5" s="169" t="str">
        <f>Information!B6</f>
        <v>Saturday 29th November &amp; Sunday 30th November 2025</v>
      </c>
      <c r="C5" s="169"/>
      <c r="D5" s="169"/>
      <c r="E5" s="169"/>
      <c r="F5" s="169"/>
      <c r="G5" s="169"/>
      <c r="H5" s="8"/>
      <c r="I5" s="3"/>
    </row>
    <row r="6" spans="2:15" ht="18">
      <c r="B6" s="8"/>
    </row>
    <row r="7" spans="2:15" ht="18">
      <c r="B7" s="169" t="s">
        <v>338</v>
      </c>
      <c r="C7" s="169"/>
      <c r="D7" s="169"/>
      <c r="E7" s="169"/>
      <c r="F7" s="169"/>
      <c r="G7" s="169"/>
      <c r="J7" t="s">
        <v>346</v>
      </c>
      <c r="K7">
        <v>3</v>
      </c>
      <c r="L7">
        <v>8</v>
      </c>
      <c r="M7">
        <v>11</v>
      </c>
      <c r="N7">
        <v>12</v>
      </c>
      <c r="O7">
        <v>14</v>
      </c>
    </row>
    <row r="9" spans="2:15">
      <c r="B9" s="1" t="s">
        <v>0</v>
      </c>
      <c r="C9" s="1" t="s">
        <v>53</v>
      </c>
      <c r="D9" s="1" t="s">
        <v>100</v>
      </c>
      <c r="E9" s="1" t="s">
        <v>1</v>
      </c>
      <c r="F9" s="1" t="s">
        <v>54</v>
      </c>
      <c r="G9" s="1" t="s">
        <v>45</v>
      </c>
      <c r="J9" s="1" t="s">
        <v>345</v>
      </c>
      <c r="K9" t="s">
        <v>63</v>
      </c>
      <c r="L9" t="s">
        <v>62</v>
      </c>
      <c r="M9" t="s">
        <v>343</v>
      </c>
      <c r="N9" t="s">
        <v>344</v>
      </c>
      <c r="O9" t="s">
        <v>103</v>
      </c>
    </row>
    <row r="10" spans="2:15">
      <c r="B10" s="7"/>
      <c r="C10" s="7"/>
      <c r="D10" s="22"/>
      <c r="E10" s="26"/>
      <c r="F10" s="7"/>
      <c r="G10" s="7"/>
      <c r="H10" t="str">
        <f>IF(G10="","",F10&amp;G10)</f>
        <v/>
      </c>
      <c r="J10" t="str">
        <f>IF(D10="","",DATEDIF(D10,Categories!$A$5,"Y"))</f>
        <v/>
      </c>
      <c r="K10" t="str">
        <f>IF($J10="","",IF(VLOOKUP(($J10&amp;$C10),Categories!$F:$V,K$7,FALSE)=0,"",VLOOKUP(($J10&amp;$C10),Categories!$F:$V,K$7,FALSE)))</f>
        <v/>
      </c>
      <c r="L10" t="str">
        <f>IF($J10="","",IF(VLOOKUP(($J10&amp;$C10),Categories!$F:$V,L$7,FALSE)=0,"",VLOOKUP(($J10&amp;$C10),Categories!$F:$V,L$7,FALSE)))</f>
        <v/>
      </c>
      <c r="M10" t="str">
        <f>IF($J10="","",IF(VLOOKUP(($J10&amp;$C10),Categories!$F:$V,M$7,FALSE)=0,"",VLOOKUP(($J10&amp;$C10),Categories!$F:$V,M$7,FALSE)))</f>
        <v/>
      </c>
      <c r="N10" t="str">
        <f>IF($J10="","",IF(VLOOKUP(($J10&amp;$C10),Categories!$F:$V,N$7,FALSE)=0,"",VLOOKUP(($J10&amp;$C10),Categories!$F:$V,N$7,FALSE)))</f>
        <v/>
      </c>
      <c r="O10" t="str">
        <f>IF($J10="","",IF(VLOOKUP(($J10&amp;$C10),Categories!$F:$V,O$7,FALSE)=0,"",VLOOKUP(($J10&amp;$C10),Categories!$F:$V,O$7,FALSE)))</f>
        <v/>
      </c>
    </row>
    <row r="11" spans="2:15">
      <c r="B11" s="7"/>
      <c r="C11" s="7"/>
      <c r="D11" s="22"/>
      <c r="E11" s="27"/>
      <c r="F11" s="7"/>
      <c r="G11" s="7"/>
      <c r="H11" t="str">
        <f t="shared" ref="H11:H32" si="0">IF(G11="","",F11&amp;G11)</f>
        <v/>
      </c>
      <c r="J11" t="str">
        <f>IF(D11="","",DATEDIF(D11,Categories!$A$5,"Y"))</f>
        <v/>
      </c>
      <c r="K11" t="str">
        <f>IF($J11="","",IF(VLOOKUP(($J11&amp;$C11),Categories!$F:$V,K$7,FALSE)=0,"",VLOOKUP(($J11&amp;$C11),Categories!$F:$V,K$7,FALSE)))</f>
        <v/>
      </c>
      <c r="L11" t="str">
        <f>IF($J11="","",IF(VLOOKUP(($J11&amp;$C11),Categories!$F:$V,L$7,FALSE)=0,"",VLOOKUP(($J11&amp;$C11),Categories!$F:$V,L$7,FALSE)))</f>
        <v/>
      </c>
      <c r="M11" t="str">
        <f>IF($J11="","",IF(VLOOKUP(($J11&amp;$C11),Categories!$F:$V,M$7,FALSE)=0,"",VLOOKUP(($J11&amp;$C11),Categories!$F:$V,M$7,FALSE)))</f>
        <v/>
      </c>
      <c r="N11" t="str">
        <f>IF($J11="","",IF(VLOOKUP(($J11&amp;$C11),Categories!$F:$V,N$7,FALSE)=0,"",VLOOKUP(($J11&amp;$C11),Categories!$F:$V,N$7,FALSE)))</f>
        <v/>
      </c>
      <c r="O11" t="str">
        <f>IF($J11="","",IF(VLOOKUP(($J11&amp;$C11),Categories!$F:$V,O$7,FALSE)=0,"",VLOOKUP(($J11&amp;$C11),Categories!$F:$V,O$7,FALSE)))</f>
        <v/>
      </c>
    </row>
    <row r="12" spans="2:15">
      <c r="B12" s="7"/>
      <c r="C12" s="7"/>
      <c r="D12" s="22"/>
      <c r="E12" s="26"/>
      <c r="F12" s="7"/>
      <c r="G12" s="7"/>
      <c r="H12" t="str">
        <f t="shared" si="0"/>
        <v/>
      </c>
      <c r="J12" t="str">
        <f>IF(D12="","",DATEDIF(D12,Categories!$A$5,"Y"))</f>
        <v/>
      </c>
      <c r="K12" t="str">
        <f>IF($J12="","",IF(VLOOKUP(($J12&amp;$C12),Categories!$F:$V,K$7,FALSE)=0,"",VLOOKUP(($J12&amp;$C12),Categories!$F:$V,K$7,FALSE)))</f>
        <v/>
      </c>
      <c r="L12" t="str">
        <f>IF($J12="","",IF(VLOOKUP(($J12&amp;$C12),Categories!$F:$V,L$7,FALSE)=0,"",VLOOKUP(($J12&amp;$C12),Categories!$F:$V,L$7,FALSE)))</f>
        <v/>
      </c>
      <c r="M12" t="str">
        <f>IF($J12="","",IF(VLOOKUP(($J12&amp;$C12),Categories!$F:$V,M$7,FALSE)=0,"",VLOOKUP(($J12&amp;$C12),Categories!$F:$V,M$7,FALSE)))</f>
        <v/>
      </c>
      <c r="N12" t="str">
        <f>IF($J12="","",IF(VLOOKUP(($J12&amp;$C12),Categories!$F:$V,N$7,FALSE)=0,"",VLOOKUP(($J12&amp;$C12),Categories!$F:$V,N$7,FALSE)))</f>
        <v/>
      </c>
      <c r="O12" t="str">
        <f>IF($J12="","",IF(VLOOKUP(($J12&amp;$C12),Categories!$F:$V,O$7,FALSE)=0,"",VLOOKUP(($J12&amp;$C12),Categories!$F:$V,O$7,FALSE)))</f>
        <v/>
      </c>
    </row>
    <row r="13" spans="2:15">
      <c r="B13" s="7"/>
      <c r="C13" s="7"/>
      <c r="D13" s="22"/>
      <c r="E13" s="26"/>
      <c r="F13" s="7"/>
      <c r="G13" s="7"/>
      <c r="H13" t="str">
        <f t="shared" si="0"/>
        <v/>
      </c>
      <c r="J13" t="str">
        <f>IF(D13="","",DATEDIF(D13,Categories!$A$5,"Y"))</f>
        <v/>
      </c>
      <c r="K13" t="str">
        <f>IF($J13="","",IF(VLOOKUP(($J13&amp;$C13),Categories!$F:$V,K$7,FALSE)=0,"",VLOOKUP(($J13&amp;$C13),Categories!$F:$V,K$7,FALSE)))</f>
        <v/>
      </c>
      <c r="L13" t="str">
        <f>IF($J13="","",IF(VLOOKUP(($J13&amp;$C13),Categories!$F:$V,L$7,FALSE)=0,"",VLOOKUP(($J13&amp;$C13),Categories!$F:$V,L$7,FALSE)))</f>
        <v/>
      </c>
      <c r="M13" t="str">
        <f>IF($J13="","",IF(VLOOKUP(($J13&amp;$C13),Categories!$F:$V,M$7,FALSE)=0,"",VLOOKUP(($J13&amp;$C13),Categories!$F:$V,M$7,FALSE)))</f>
        <v/>
      </c>
      <c r="N13" t="str">
        <f>IF($J13="","",IF(VLOOKUP(($J13&amp;$C13),Categories!$F:$V,N$7,FALSE)=0,"",VLOOKUP(($J13&amp;$C13),Categories!$F:$V,N$7,FALSE)))</f>
        <v/>
      </c>
      <c r="O13" t="str">
        <f>IF($J13="","",IF(VLOOKUP(($J13&amp;$C13),Categories!$F:$V,O$7,FALSE)=0,"",VLOOKUP(($J13&amp;$C13),Categories!$F:$V,O$7,FALSE)))</f>
        <v/>
      </c>
    </row>
    <row r="14" spans="2:15">
      <c r="B14" s="7"/>
      <c r="C14" s="7"/>
      <c r="D14" s="22"/>
      <c r="E14" s="26"/>
      <c r="F14" s="7"/>
      <c r="G14" s="7"/>
      <c r="H14" t="str">
        <f t="shared" si="0"/>
        <v/>
      </c>
      <c r="J14" t="str">
        <f>IF(D14="","",DATEDIF(D14,Categories!$A$5,"Y"))</f>
        <v/>
      </c>
      <c r="K14" t="str">
        <f>IF($J14="","",IF(VLOOKUP(($J14&amp;$C14),Categories!$F:$V,K$7,FALSE)=0,"",VLOOKUP(($J14&amp;$C14),Categories!$F:$V,K$7,FALSE)))</f>
        <v/>
      </c>
      <c r="L14" t="str">
        <f>IF($J14="","",IF(VLOOKUP(($J14&amp;$C14),Categories!$F:$V,L$7,FALSE)=0,"",VLOOKUP(($J14&amp;$C14),Categories!$F:$V,L$7,FALSE)))</f>
        <v/>
      </c>
      <c r="M14" t="str">
        <f>IF($J14="","",IF(VLOOKUP(($J14&amp;$C14),Categories!$F:$V,M$7,FALSE)=0,"",VLOOKUP(($J14&amp;$C14),Categories!$F:$V,M$7,FALSE)))</f>
        <v/>
      </c>
      <c r="N14" t="str">
        <f>IF($J14="","",IF(VLOOKUP(($J14&amp;$C14),Categories!$F:$V,N$7,FALSE)=0,"",VLOOKUP(($J14&amp;$C14),Categories!$F:$V,N$7,FALSE)))</f>
        <v/>
      </c>
      <c r="O14" t="str">
        <f>IF($J14="","",IF(VLOOKUP(($J14&amp;$C14),Categories!$F:$V,O$7,FALSE)=0,"",VLOOKUP(($J14&amp;$C14),Categories!$F:$V,O$7,FALSE)))</f>
        <v/>
      </c>
    </row>
    <row r="15" spans="2:15">
      <c r="B15" s="7"/>
      <c r="C15" s="7"/>
      <c r="D15" s="22"/>
      <c r="E15" s="26"/>
      <c r="F15" s="7"/>
      <c r="G15" s="7"/>
      <c r="H15" t="str">
        <f t="shared" si="0"/>
        <v/>
      </c>
      <c r="J15" t="str">
        <f>IF(D15="","",DATEDIF(D15,Categories!$A$5,"Y"))</f>
        <v/>
      </c>
      <c r="K15" t="str">
        <f>IF($J15="","",IF(VLOOKUP(($J15&amp;$C15),Categories!$F:$V,K$7,FALSE)=0,"",VLOOKUP(($J15&amp;$C15),Categories!$F:$V,K$7,FALSE)))</f>
        <v/>
      </c>
      <c r="L15" t="str">
        <f>IF($J15="","",IF(VLOOKUP(($J15&amp;$C15),Categories!$F:$V,L$7,FALSE)=0,"",VLOOKUP(($J15&amp;$C15),Categories!$F:$V,L$7,FALSE)))</f>
        <v/>
      </c>
      <c r="M15" t="str">
        <f>IF($J15="","",IF(VLOOKUP(($J15&amp;$C15),Categories!$F:$V,M$7,FALSE)=0,"",VLOOKUP(($J15&amp;$C15),Categories!$F:$V,M$7,FALSE)))</f>
        <v/>
      </c>
      <c r="N15" t="str">
        <f>IF($J15="","",IF(VLOOKUP(($J15&amp;$C15),Categories!$F:$V,N$7,FALSE)=0,"",VLOOKUP(($J15&amp;$C15),Categories!$F:$V,N$7,FALSE)))</f>
        <v/>
      </c>
      <c r="O15" t="str">
        <f>IF($J15="","",IF(VLOOKUP(($J15&amp;$C15),Categories!$F:$V,O$7,FALSE)=0,"",VLOOKUP(($J15&amp;$C15),Categories!$F:$V,O$7,FALSE)))</f>
        <v/>
      </c>
    </row>
    <row r="16" spans="2:15">
      <c r="B16" s="7"/>
      <c r="C16" s="7"/>
      <c r="D16" s="22"/>
      <c r="E16" s="26"/>
      <c r="F16" s="7"/>
      <c r="G16" s="7"/>
      <c r="H16" t="str">
        <f t="shared" si="0"/>
        <v/>
      </c>
      <c r="J16" t="str">
        <f>IF(D16="","",DATEDIF(D16,Categories!$A$5,"Y"))</f>
        <v/>
      </c>
      <c r="K16" t="str">
        <f>IF($J16="","",IF(VLOOKUP(($J16&amp;$C16),Categories!$F:$V,K$7,FALSE)=0,"",VLOOKUP(($J16&amp;$C16),Categories!$F:$V,K$7,FALSE)))</f>
        <v/>
      </c>
      <c r="L16" t="str">
        <f>IF($J16="","",IF(VLOOKUP(($J16&amp;$C16),Categories!$F:$V,L$7,FALSE)=0,"",VLOOKUP(($J16&amp;$C16),Categories!$F:$V,L$7,FALSE)))</f>
        <v/>
      </c>
      <c r="M16" t="str">
        <f>IF($J16="","",IF(VLOOKUP(($J16&amp;$C16),Categories!$F:$V,M$7,FALSE)=0,"",VLOOKUP(($J16&amp;$C16),Categories!$F:$V,M$7,FALSE)))</f>
        <v/>
      </c>
      <c r="N16" t="str">
        <f>IF($J16="","",IF(VLOOKUP(($J16&amp;$C16),Categories!$F:$V,N$7,FALSE)=0,"",VLOOKUP(($J16&amp;$C16),Categories!$F:$V,N$7,FALSE)))</f>
        <v/>
      </c>
      <c r="O16" t="str">
        <f>IF($J16="","",IF(VLOOKUP(($J16&amp;$C16),Categories!$F:$V,O$7,FALSE)=0,"",VLOOKUP(($J16&amp;$C16),Categories!$F:$V,O$7,FALSE)))</f>
        <v/>
      </c>
    </row>
    <row r="17" spans="2:15">
      <c r="B17" s="7"/>
      <c r="C17" s="7"/>
      <c r="D17" s="22"/>
      <c r="E17" s="26"/>
      <c r="F17" s="7"/>
      <c r="G17" s="7"/>
      <c r="H17" t="str">
        <f t="shared" si="0"/>
        <v/>
      </c>
      <c r="J17" t="str">
        <f>IF(D17="","",DATEDIF(D17,Categories!$A$5,"Y"))</f>
        <v/>
      </c>
      <c r="K17" t="str">
        <f>IF($J17="","",IF(VLOOKUP(($J17&amp;$C17),Categories!$F:$V,K$7,FALSE)=0,"",VLOOKUP(($J17&amp;$C17),Categories!$F:$V,K$7,FALSE)))</f>
        <v/>
      </c>
      <c r="L17" t="str">
        <f>IF($J17="","",IF(VLOOKUP(($J17&amp;$C17),Categories!$F:$V,L$7,FALSE)=0,"",VLOOKUP(($J17&amp;$C17),Categories!$F:$V,L$7,FALSE)))</f>
        <v/>
      </c>
      <c r="M17" t="str">
        <f>IF($J17="","",IF(VLOOKUP(($J17&amp;$C17),Categories!$F:$V,M$7,FALSE)=0,"",VLOOKUP(($J17&amp;$C17),Categories!$F:$V,M$7,FALSE)))</f>
        <v/>
      </c>
      <c r="N17" t="str">
        <f>IF($J17="","",IF(VLOOKUP(($J17&amp;$C17),Categories!$F:$V,N$7,FALSE)=0,"",VLOOKUP(($J17&amp;$C17),Categories!$F:$V,N$7,FALSE)))</f>
        <v/>
      </c>
      <c r="O17" t="str">
        <f>IF($J17="","",IF(VLOOKUP(($J17&amp;$C17),Categories!$F:$V,O$7,FALSE)=0,"",VLOOKUP(($J17&amp;$C17),Categories!$F:$V,O$7,FALSE)))</f>
        <v/>
      </c>
    </row>
    <row r="18" spans="2:15">
      <c r="B18" s="7"/>
      <c r="C18" s="7"/>
      <c r="D18" s="22"/>
      <c r="E18" s="26"/>
      <c r="F18" s="7"/>
      <c r="G18" s="7"/>
      <c r="H18" t="str">
        <f t="shared" si="0"/>
        <v/>
      </c>
      <c r="J18" t="str">
        <f>IF(D18="","",DATEDIF(D18,Categories!$A$5,"Y"))</f>
        <v/>
      </c>
      <c r="K18" t="str">
        <f>IF($J18="","",IF(VLOOKUP(($J18&amp;$C18),Categories!$F:$V,K$7,FALSE)=0,"",VLOOKUP(($J18&amp;$C18),Categories!$F:$V,K$7,FALSE)))</f>
        <v/>
      </c>
      <c r="L18" t="str">
        <f>IF($J18="","",IF(VLOOKUP(($J18&amp;$C18),Categories!$F:$V,L$7,FALSE)=0,"",VLOOKUP(($J18&amp;$C18),Categories!$F:$V,L$7,FALSE)))</f>
        <v/>
      </c>
      <c r="M18" t="str">
        <f>IF($J18="","",IF(VLOOKUP(($J18&amp;$C18),Categories!$F:$V,M$7,FALSE)=0,"",VLOOKUP(($J18&amp;$C18),Categories!$F:$V,M$7,FALSE)))</f>
        <v/>
      </c>
      <c r="N18" t="str">
        <f>IF($J18="","",IF(VLOOKUP(($J18&amp;$C18),Categories!$F:$V,N$7,FALSE)=0,"",VLOOKUP(($J18&amp;$C18),Categories!$F:$V,N$7,FALSE)))</f>
        <v/>
      </c>
      <c r="O18" t="str">
        <f>IF($J18="","",IF(VLOOKUP(($J18&amp;$C18),Categories!$F:$V,O$7,FALSE)=0,"",VLOOKUP(($J18&amp;$C18),Categories!$F:$V,O$7,FALSE)))</f>
        <v/>
      </c>
    </row>
    <row r="19" spans="2:15">
      <c r="B19" s="7"/>
      <c r="C19" s="7"/>
      <c r="D19" s="22"/>
      <c r="E19" s="26"/>
      <c r="F19" s="7"/>
      <c r="G19" s="7"/>
      <c r="H19" t="str">
        <f t="shared" si="0"/>
        <v/>
      </c>
      <c r="J19" t="str">
        <f>IF(D19="","",DATEDIF(D19,Categories!$A$5,"Y"))</f>
        <v/>
      </c>
      <c r="K19" t="str">
        <f>IF($J19="","",IF(VLOOKUP(($J19&amp;$C19),Categories!$F:$V,K$7,FALSE)=0,"",VLOOKUP(($J19&amp;$C19),Categories!$F:$V,K$7,FALSE)))</f>
        <v/>
      </c>
      <c r="L19" t="str">
        <f>IF($J19="","",IF(VLOOKUP(($J19&amp;$C19),Categories!$F:$V,L$7,FALSE)=0,"",VLOOKUP(($J19&amp;$C19),Categories!$F:$V,L$7,FALSE)))</f>
        <v/>
      </c>
      <c r="M19" t="str">
        <f>IF($J19="","",IF(VLOOKUP(($J19&amp;$C19),Categories!$F:$V,M$7,FALSE)=0,"",VLOOKUP(($J19&amp;$C19),Categories!$F:$V,M$7,FALSE)))</f>
        <v/>
      </c>
      <c r="N19" t="str">
        <f>IF($J19="","",IF(VLOOKUP(($J19&amp;$C19),Categories!$F:$V,N$7,FALSE)=0,"",VLOOKUP(($J19&amp;$C19),Categories!$F:$V,N$7,FALSE)))</f>
        <v/>
      </c>
      <c r="O19" t="str">
        <f>IF($J19="","",IF(VLOOKUP(($J19&amp;$C19),Categories!$F:$V,O$7,FALSE)=0,"",VLOOKUP(($J19&amp;$C19),Categories!$F:$V,O$7,FALSE)))</f>
        <v/>
      </c>
    </row>
    <row r="20" spans="2:15">
      <c r="B20" s="7"/>
      <c r="C20" s="7"/>
      <c r="D20" s="22"/>
      <c r="E20" s="26"/>
      <c r="F20" s="7"/>
      <c r="G20" s="7"/>
      <c r="H20" t="str">
        <f t="shared" si="0"/>
        <v/>
      </c>
      <c r="J20" t="str">
        <f>IF(D20="","",DATEDIF(D20,Categories!$A$5,"Y"))</f>
        <v/>
      </c>
      <c r="K20" t="str">
        <f>IF($J20="","",IF(VLOOKUP(($J20&amp;$C20),Categories!$F:$V,K$7,FALSE)=0,"",VLOOKUP(($J20&amp;$C20),Categories!$F:$V,K$7,FALSE)))</f>
        <v/>
      </c>
      <c r="L20" t="str">
        <f>IF($J20="","",IF(VLOOKUP(($J20&amp;$C20),Categories!$F:$V,L$7,FALSE)=0,"",VLOOKUP(($J20&amp;$C20),Categories!$F:$V,L$7,FALSE)))</f>
        <v/>
      </c>
      <c r="M20" t="str">
        <f>IF($J20="","",IF(VLOOKUP(($J20&amp;$C20),Categories!$F:$V,M$7,FALSE)=0,"",VLOOKUP(($J20&amp;$C20),Categories!$F:$V,M$7,FALSE)))</f>
        <v/>
      </c>
      <c r="N20" t="str">
        <f>IF($J20="","",IF(VLOOKUP(($J20&amp;$C20),Categories!$F:$V,N$7,FALSE)=0,"",VLOOKUP(($J20&amp;$C20),Categories!$F:$V,N$7,FALSE)))</f>
        <v/>
      </c>
      <c r="O20" t="str">
        <f>IF($J20="","",IF(VLOOKUP(($J20&amp;$C20),Categories!$F:$V,O$7,FALSE)=0,"",VLOOKUP(($J20&amp;$C20),Categories!$F:$V,O$7,FALSE)))</f>
        <v/>
      </c>
    </row>
    <row r="21" spans="2:15">
      <c r="B21" s="7"/>
      <c r="C21" s="7"/>
      <c r="D21" s="22"/>
      <c r="E21" s="26"/>
      <c r="F21" s="7"/>
      <c r="G21" s="7"/>
      <c r="H21" t="str">
        <f t="shared" si="0"/>
        <v/>
      </c>
      <c r="J21" t="str">
        <f>IF(D21="","",DATEDIF(D21,Categories!$A$5,"Y"))</f>
        <v/>
      </c>
      <c r="K21" t="str">
        <f>IF($J21="","",IF(VLOOKUP(($J21&amp;$C21),Categories!$F:$V,K$7,FALSE)=0,"",VLOOKUP(($J21&amp;$C21),Categories!$F:$V,K$7,FALSE)))</f>
        <v/>
      </c>
      <c r="L21" t="str">
        <f>IF($J21="","",IF(VLOOKUP(($J21&amp;$C21),Categories!$F:$V,L$7,FALSE)=0,"",VLOOKUP(($J21&amp;$C21),Categories!$F:$V,L$7,FALSE)))</f>
        <v/>
      </c>
      <c r="M21" t="str">
        <f>IF($J21="","",IF(VLOOKUP(($J21&amp;$C21),Categories!$F:$V,M$7,FALSE)=0,"",VLOOKUP(($J21&amp;$C21),Categories!$F:$V,M$7,FALSE)))</f>
        <v/>
      </c>
      <c r="N21" t="str">
        <f>IF($J21="","",IF(VLOOKUP(($J21&amp;$C21),Categories!$F:$V,N$7,FALSE)=0,"",VLOOKUP(($J21&amp;$C21),Categories!$F:$V,N$7,FALSE)))</f>
        <v/>
      </c>
      <c r="O21" t="str">
        <f>IF($J21="","",IF(VLOOKUP(($J21&amp;$C21),Categories!$F:$V,O$7,FALSE)=0,"",VLOOKUP(($J21&amp;$C21),Categories!$F:$V,O$7,FALSE)))</f>
        <v/>
      </c>
    </row>
    <row r="22" spans="2:15">
      <c r="B22" s="7"/>
      <c r="C22" s="7"/>
      <c r="D22" s="22"/>
      <c r="E22" s="26"/>
      <c r="F22" s="7"/>
      <c r="G22" s="7"/>
      <c r="H22" t="str">
        <f t="shared" si="0"/>
        <v/>
      </c>
      <c r="J22" t="str">
        <f>IF(D22="","",DATEDIF(D22,Categories!$A$5,"Y"))</f>
        <v/>
      </c>
      <c r="K22" t="str">
        <f>IF($J22="","",IF(VLOOKUP(($J22&amp;$C22),Categories!$F:$V,K$7,FALSE)=0,"",VLOOKUP(($J22&amp;$C22),Categories!$F:$V,K$7,FALSE)))</f>
        <v/>
      </c>
      <c r="L22" t="str">
        <f>IF($J22="","",IF(VLOOKUP(($J22&amp;$C22),Categories!$F:$V,L$7,FALSE)=0,"",VLOOKUP(($J22&amp;$C22),Categories!$F:$V,L$7,FALSE)))</f>
        <v/>
      </c>
      <c r="M22" t="str">
        <f>IF($J22="","",IF(VLOOKUP(($J22&amp;$C22),Categories!$F:$V,M$7,FALSE)=0,"",VLOOKUP(($J22&amp;$C22),Categories!$F:$V,M$7,FALSE)))</f>
        <v/>
      </c>
      <c r="N22" t="str">
        <f>IF($J22="","",IF(VLOOKUP(($J22&amp;$C22),Categories!$F:$V,N$7,FALSE)=0,"",VLOOKUP(($J22&amp;$C22),Categories!$F:$V,N$7,FALSE)))</f>
        <v/>
      </c>
      <c r="O22" t="str">
        <f>IF($J22="","",IF(VLOOKUP(($J22&amp;$C22),Categories!$F:$V,O$7,FALSE)=0,"",VLOOKUP(($J22&amp;$C22),Categories!$F:$V,O$7,FALSE)))</f>
        <v/>
      </c>
    </row>
    <row r="23" spans="2:15">
      <c r="B23" s="7"/>
      <c r="C23" s="7"/>
      <c r="D23" s="22"/>
      <c r="E23" s="26"/>
      <c r="F23" s="7"/>
      <c r="G23" s="7"/>
      <c r="H23" t="str">
        <f t="shared" si="0"/>
        <v/>
      </c>
      <c r="J23" t="str">
        <f>IF(D23="","",DATEDIF(D23,Categories!$A$5,"Y"))</f>
        <v/>
      </c>
      <c r="K23" t="str">
        <f>IF($J23="","",IF(VLOOKUP(($J23&amp;$C23),Categories!$F:$V,K$7,FALSE)=0,"",VLOOKUP(($J23&amp;$C23),Categories!$F:$V,K$7,FALSE)))</f>
        <v/>
      </c>
      <c r="L23" t="str">
        <f>IF($J23="","",IF(VLOOKUP(($J23&amp;$C23),Categories!$F:$V,L$7,FALSE)=0,"",VLOOKUP(($J23&amp;$C23),Categories!$F:$V,L$7,FALSE)))</f>
        <v/>
      </c>
      <c r="M23" t="str">
        <f>IF($J23="","",IF(VLOOKUP(($J23&amp;$C23),Categories!$F:$V,M$7,FALSE)=0,"",VLOOKUP(($J23&amp;$C23),Categories!$F:$V,M$7,FALSE)))</f>
        <v/>
      </c>
      <c r="N23" t="str">
        <f>IF($J23="","",IF(VLOOKUP(($J23&amp;$C23),Categories!$F:$V,N$7,FALSE)=0,"",VLOOKUP(($J23&amp;$C23),Categories!$F:$V,N$7,FALSE)))</f>
        <v/>
      </c>
      <c r="O23" t="str">
        <f>IF($J23="","",IF(VLOOKUP(($J23&amp;$C23),Categories!$F:$V,O$7,FALSE)=0,"",VLOOKUP(($J23&amp;$C23),Categories!$F:$V,O$7,FALSE)))</f>
        <v/>
      </c>
    </row>
    <row r="24" spans="2:15">
      <c r="B24" s="7"/>
      <c r="C24" s="7"/>
      <c r="D24" s="22"/>
      <c r="E24" s="26"/>
      <c r="F24" s="7"/>
      <c r="G24" s="7"/>
      <c r="H24" t="str">
        <f t="shared" si="0"/>
        <v/>
      </c>
      <c r="J24" t="str">
        <f>IF(D24="","",DATEDIF(D24,Categories!$A$5,"Y"))</f>
        <v/>
      </c>
      <c r="K24" t="str">
        <f>IF($J24="","",IF(VLOOKUP(($J24&amp;$C24),Categories!$F:$V,K$7,FALSE)=0,"",VLOOKUP(($J24&amp;$C24),Categories!$F:$V,K$7,FALSE)))</f>
        <v/>
      </c>
      <c r="L24" t="str">
        <f>IF($J24="","",IF(VLOOKUP(($J24&amp;$C24),Categories!$F:$V,L$7,FALSE)=0,"",VLOOKUP(($J24&amp;$C24),Categories!$F:$V,L$7,FALSE)))</f>
        <v/>
      </c>
      <c r="M24" t="str">
        <f>IF($J24="","",IF(VLOOKUP(($J24&amp;$C24),Categories!$F:$V,M$7,FALSE)=0,"",VLOOKUP(($J24&amp;$C24),Categories!$F:$V,M$7,FALSE)))</f>
        <v/>
      </c>
      <c r="N24" t="str">
        <f>IF($J24="","",IF(VLOOKUP(($J24&amp;$C24),Categories!$F:$V,N$7,FALSE)=0,"",VLOOKUP(($J24&amp;$C24),Categories!$F:$V,N$7,FALSE)))</f>
        <v/>
      </c>
      <c r="O24" t="str">
        <f>IF($J24="","",IF(VLOOKUP(($J24&amp;$C24),Categories!$F:$V,O$7,FALSE)=0,"",VLOOKUP(($J24&amp;$C24),Categories!$F:$V,O$7,FALSE)))</f>
        <v/>
      </c>
    </row>
    <row r="25" spans="2:15">
      <c r="B25" s="7"/>
      <c r="C25" s="7"/>
      <c r="D25" s="22"/>
      <c r="E25" s="26"/>
      <c r="F25" s="7"/>
      <c r="G25" s="7"/>
      <c r="H25" t="str">
        <f t="shared" si="0"/>
        <v/>
      </c>
      <c r="J25" t="str">
        <f>IF(D25="","",DATEDIF(D25,Categories!$A$5,"Y"))</f>
        <v/>
      </c>
      <c r="K25" t="str">
        <f>IF($J25="","",IF(VLOOKUP(($J25&amp;$C25),Categories!$F:$V,K$7,FALSE)=0,"",VLOOKUP(($J25&amp;$C25),Categories!$F:$V,K$7,FALSE)))</f>
        <v/>
      </c>
      <c r="L25" t="str">
        <f>IF($J25="","",IF(VLOOKUP(($J25&amp;$C25),Categories!$F:$V,L$7,FALSE)=0,"",VLOOKUP(($J25&amp;$C25),Categories!$F:$V,L$7,FALSE)))</f>
        <v/>
      </c>
      <c r="M25" t="str">
        <f>IF($J25="","",IF(VLOOKUP(($J25&amp;$C25),Categories!$F:$V,M$7,FALSE)=0,"",VLOOKUP(($J25&amp;$C25),Categories!$F:$V,M$7,FALSE)))</f>
        <v/>
      </c>
      <c r="N25" t="str">
        <f>IF($J25="","",IF(VLOOKUP(($J25&amp;$C25),Categories!$F:$V,N$7,FALSE)=0,"",VLOOKUP(($J25&amp;$C25),Categories!$F:$V,N$7,FALSE)))</f>
        <v/>
      </c>
      <c r="O25" t="str">
        <f>IF($J25="","",IF(VLOOKUP(($J25&amp;$C25),Categories!$F:$V,O$7,FALSE)=0,"",VLOOKUP(($J25&amp;$C25),Categories!$F:$V,O$7,FALSE)))</f>
        <v/>
      </c>
    </row>
    <row r="26" spans="2:15">
      <c r="B26" s="7"/>
      <c r="C26" s="7"/>
      <c r="D26" s="22"/>
      <c r="E26" s="26"/>
      <c r="F26" s="7"/>
      <c r="G26" s="7"/>
      <c r="H26" t="str">
        <f t="shared" si="0"/>
        <v/>
      </c>
      <c r="J26" t="str">
        <f>IF(D26="","",DATEDIF(D26,Categories!$A$5,"Y"))</f>
        <v/>
      </c>
      <c r="K26" t="str">
        <f>IF($J26="","",IF(VLOOKUP(($J26&amp;$C26),Categories!$F:$V,K$7,FALSE)=0,"",VLOOKUP(($J26&amp;$C26),Categories!$F:$V,K$7,FALSE)))</f>
        <v/>
      </c>
      <c r="L26" t="str">
        <f>IF($J26="","",IF(VLOOKUP(($J26&amp;$C26),Categories!$F:$V,L$7,FALSE)=0,"",VLOOKUP(($J26&amp;$C26),Categories!$F:$V,L$7,FALSE)))</f>
        <v/>
      </c>
      <c r="M26" t="str">
        <f>IF($J26="","",IF(VLOOKUP(($J26&amp;$C26),Categories!$F:$V,M$7,FALSE)=0,"",VLOOKUP(($J26&amp;$C26),Categories!$F:$V,M$7,FALSE)))</f>
        <v/>
      </c>
      <c r="N26" t="str">
        <f>IF($J26="","",IF(VLOOKUP(($J26&amp;$C26),Categories!$F:$V,N$7,FALSE)=0,"",VLOOKUP(($J26&amp;$C26),Categories!$F:$V,N$7,FALSE)))</f>
        <v/>
      </c>
      <c r="O26" t="str">
        <f>IF($J26="","",IF(VLOOKUP(($J26&amp;$C26),Categories!$F:$V,O$7,FALSE)=0,"",VLOOKUP(($J26&amp;$C26),Categories!$F:$V,O$7,FALSE)))</f>
        <v/>
      </c>
    </row>
    <row r="27" spans="2:15">
      <c r="B27" s="7"/>
      <c r="C27" s="7"/>
      <c r="D27" s="22"/>
      <c r="E27" s="26"/>
      <c r="F27" s="7"/>
      <c r="G27" s="7"/>
      <c r="H27" t="str">
        <f t="shared" si="0"/>
        <v/>
      </c>
      <c r="J27" t="str">
        <f>IF(D27="","",DATEDIF(D27,Categories!$A$5,"Y"))</f>
        <v/>
      </c>
      <c r="K27" t="str">
        <f>IF($J27="","",IF(VLOOKUP(($J27&amp;$C27),Categories!$F:$V,K$7,FALSE)=0,"",VLOOKUP(($J27&amp;$C27),Categories!$F:$V,K$7,FALSE)))</f>
        <v/>
      </c>
      <c r="L27" t="str">
        <f>IF($J27="","",IF(VLOOKUP(($J27&amp;$C27),Categories!$F:$V,L$7,FALSE)=0,"",VLOOKUP(($J27&amp;$C27),Categories!$F:$V,L$7,FALSE)))</f>
        <v/>
      </c>
      <c r="M27" t="str">
        <f>IF($J27="","",IF(VLOOKUP(($J27&amp;$C27),Categories!$F:$V,M$7,FALSE)=0,"",VLOOKUP(($J27&amp;$C27),Categories!$F:$V,M$7,FALSE)))</f>
        <v/>
      </c>
      <c r="N27" t="str">
        <f>IF($J27="","",IF(VLOOKUP(($J27&amp;$C27),Categories!$F:$V,N$7,FALSE)=0,"",VLOOKUP(($J27&amp;$C27),Categories!$F:$V,N$7,FALSE)))</f>
        <v/>
      </c>
      <c r="O27" t="str">
        <f>IF($J27="","",IF(VLOOKUP(($J27&amp;$C27),Categories!$F:$V,O$7,FALSE)=0,"",VLOOKUP(($J27&amp;$C27),Categories!$F:$V,O$7,FALSE)))</f>
        <v/>
      </c>
    </row>
    <row r="28" spans="2:15">
      <c r="B28" s="7"/>
      <c r="C28" s="7"/>
      <c r="D28" s="22"/>
      <c r="E28" s="26"/>
      <c r="F28" s="7"/>
      <c r="G28" s="7"/>
      <c r="H28" t="str">
        <f t="shared" si="0"/>
        <v/>
      </c>
      <c r="J28" t="str">
        <f>IF(D28="","",DATEDIF(D28,Categories!$A$5,"Y"))</f>
        <v/>
      </c>
      <c r="K28" t="str">
        <f>IF($J28="","",IF(VLOOKUP(($J28&amp;$C28),Categories!$F:$V,K$7,FALSE)=0,"",VLOOKUP(($J28&amp;$C28),Categories!$F:$V,K$7,FALSE)))</f>
        <v/>
      </c>
      <c r="L28" t="str">
        <f>IF($J28="","",IF(VLOOKUP(($J28&amp;$C28),Categories!$F:$V,L$7,FALSE)=0,"",VLOOKUP(($J28&amp;$C28),Categories!$F:$V,L$7,FALSE)))</f>
        <v/>
      </c>
      <c r="M28" t="str">
        <f>IF($J28="","",IF(VLOOKUP(($J28&amp;$C28),Categories!$F:$V,M$7,FALSE)=0,"",VLOOKUP(($J28&amp;$C28),Categories!$F:$V,M$7,FALSE)))</f>
        <v/>
      </c>
      <c r="N28" t="str">
        <f>IF($J28="","",IF(VLOOKUP(($J28&amp;$C28),Categories!$F:$V,N$7,FALSE)=0,"",VLOOKUP(($J28&amp;$C28),Categories!$F:$V,N$7,FALSE)))</f>
        <v/>
      </c>
      <c r="O28" t="str">
        <f>IF($J28="","",IF(VLOOKUP(($J28&amp;$C28),Categories!$F:$V,O$7,FALSE)=0,"",VLOOKUP(($J28&amp;$C28),Categories!$F:$V,O$7,FALSE)))</f>
        <v/>
      </c>
    </row>
    <row r="29" spans="2:15">
      <c r="B29" s="7"/>
      <c r="C29" s="7"/>
      <c r="D29" s="22"/>
      <c r="E29" s="7"/>
      <c r="F29" s="7"/>
      <c r="G29" s="7"/>
      <c r="H29" t="str">
        <f t="shared" si="0"/>
        <v/>
      </c>
      <c r="J29" t="str">
        <f>IF(D29="","",DATEDIF(D29,Categories!$A$5,"Y"))</f>
        <v/>
      </c>
      <c r="K29" t="str">
        <f>IF($J29="","",IF(VLOOKUP(($J29&amp;$C29),Categories!$F:$V,K$7,FALSE)=0,"",VLOOKUP(($J29&amp;$C29),Categories!$F:$V,K$7,FALSE)))</f>
        <v/>
      </c>
      <c r="L29" t="str">
        <f>IF($J29="","",IF(VLOOKUP(($J29&amp;$C29),Categories!$F:$V,L$7,FALSE)=0,"",VLOOKUP(($J29&amp;$C29),Categories!$F:$V,L$7,FALSE)))</f>
        <v/>
      </c>
      <c r="M29" t="str">
        <f>IF($J29="","",IF(VLOOKUP(($J29&amp;$C29),Categories!$F:$V,M$7,FALSE)=0,"",VLOOKUP(($J29&amp;$C29),Categories!$F:$V,M$7,FALSE)))</f>
        <v/>
      </c>
      <c r="N29" t="str">
        <f>IF($J29="","",IF(VLOOKUP(($J29&amp;$C29),Categories!$F:$V,N$7,FALSE)=0,"",VLOOKUP(($J29&amp;$C29),Categories!$F:$V,N$7,FALSE)))</f>
        <v/>
      </c>
      <c r="O29" t="str">
        <f>IF($J29="","",IF(VLOOKUP(($J29&amp;$C29),Categories!$F:$V,O$7,FALSE)=0,"",VLOOKUP(($J29&amp;$C29),Categories!$F:$V,O$7,FALSE)))</f>
        <v/>
      </c>
    </row>
    <row r="30" spans="2:15">
      <c r="B30" s="7"/>
      <c r="C30" s="7"/>
      <c r="D30" s="22"/>
      <c r="E30" s="26"/>
      <c r="F30" s="7"/>
      <c r="G30" s="7"/>
      <c r="H30" t="str">
        <f t="shared" si="0"/>
        <v/>
      </c>
      <c r="J30" t="str">
        <f>IF(D30="","",DATEDIF(D30,Categories!$A$5,"Y"))</f>
        <v/>
      </c>
      <c r="K30" t="str">
        <f>IF($J30="","",IF(VLOOKUP(($J30&amp;$C30),Categories!$F:$V,K$7,FALSE)=0,"",VLOOKUP(($J30&amp;$C30),Categories!$F:$V,K$7,FALSE)))</f>
        <v/>
      </c>
      <c r="L30" t="str">
        <f>IF($J30="","",IF(VLOOKUP(($J30&amp;$C30),Categories!$F:$V,L$7,FALSE)=0,"",VLOOKUP(($J30&amp;$C30),Categories!$F:$V,L$7,FALSE)))</f>
        <v/>
      </c>
      <c r="M30" t="str">
        <f>IF($J30="","",IF(VLOOKUP(($J30&amp;$C30),Categories!$F:$V,M$7,FALSE)=0,"",VLOOKUP(($J30&amp;$C30),Categories!$F:$V,M$7,FALSE)))</f>
        <v/>
      </c>
      <c r="N30" t="str">
        <f>IF($J30="","",IF(VLOOKUP(($J30&amp;$C30),Categories!$F:$V,N$7,FALSE)=0,"",VLOOKUP(($J30&amp;$C30),Categories!$F:$V,N$7,FALSE)))</f>
        <v/>
      </c>
      <c r="O30" t="str">
        <f>IF($J30="","",IF(VLOOKUP(($J30&amp;$C30),Categories!$F:$V,O$7,FALSE)=0,"",VLOOKUP(($J30&amp;$C30),Categories!$F:$V,O$7,FALSE)))</f>
        <v/>
      </c>
    </row>
    <row r="31" spans="2:15">
      <c r="B31" s="7"/>
      <c r="C31" s="7"/>
      <c r="D31" s="22"/>
      <c r="E31" s="26"/>
      <c r="F31" s="7"/>
      <c r="G31" s="7"/>
      <c r="H31" t="str">
        <f t="shared" si="0"/>
        <v/>
      </c>
      <c r="J31" t="str">
        <f>IF(D31="","",DATEDIF(D31,Categories!$A$5,"Y"))</f>
        <v/>
      </c>
      <c r="K31" t="str">
        <f>IF($J31="","",IF(VLOOKUP(($J31&amp;$C31),Categories!$F:$V,K$7,FALSE)=0,"",VLOOKUP(($J31&amp;$C31),Categories!$F:$V,K$7,FALSE)))</f>
        <v/>
      </c>
      <c r="L31" t="str">
        <f>IF($J31="","",IF(VLOOKUP(($J31&amp;$C31),Categories!$F:$V,L$7,FALSE)=0,"",VLOOKUP(($J31&amp;$C31),Categories!$F:$V,L$7,FALSE)))</f>
        <v/>
      </c>
      <c r="M31" t="str">
        <f>IF($J31="","",IF(VLOOKUP(($J31&amp;$C31),Categories!$F:$V,M$7,FALSE)=0,"",VLOOKUP(($J31&amp;$C31),Categories!$F:$V,M$7,FALSE)))</f>
        <v/>
      </c>
      <c r="N31" t="str">
        <f>IF($J31="","",IF(VLOOKUP(($J31&amp;$C31),Categories!$F:$V,N$7,FALSE)=0,"",VLOOKUP(($J31&amp;$C31),Categories!$F:$V,N$7,FALSE)))</f>
        <v/>
      </c>
      <c r="O31" t="str">
        <f>IF($J31="","",IF(VLOOKUP(($J31&amp;$C31),Categories!$F:$V,O$7,FALSE)=0,"",VLOOKUP(($J31&amp;$C31),Categories!$F:$V,O$7,FALSE)))</f>
        <v/>
      </c>
    </row>
    <row r="32" spans="2:15">
      <c r="B32" s="7"/>
      <c r="C32" s="7"/>
      <c r="D32" s="22"/>
      <c r="E32" s="26"/>
      <c r="F32" s="7"/>
      <c r="G32" s="7"/>
      <c r="H32" t="str">
        <f t="shared" si="0"/>
        <v/>
      </c>
      <c r="J32" t="str">
        <f>IF(D32="","",DATEDIF(D32,Categories!$A$5,"Y"))</f>
        <v/>
      </c>
      <c r="K32" t="str">
        <f>IF($J32="","",IF(VLOOKUP(($J32&amp;$C32),Categories!$F:$V,K$7,FALSE)=0,"",VLOOKUP(($J32&amp;$C32),Categories!$F:$V,K$7,FALSE)))</f>
        <v/>
      </c>
      <c r="L32" t="str">
        <f>IF($J32="","",IF(VLOOKUP(($J32&amp;$C32),Categories!$F:$V,L$7,FALSE)=0,"",VLOOKUP(($J32&amp;$C32),Categories!$F:$V,L$7,FALSE)))</f>
        <v/>
      </c>
      <c r="M32" t="str">
        <f>IF($J32="","",IF(VLOOKUP(($J32&amp;$C32),Categories!$F:$V,M$7,FALSE)=0,"",VLOOKUP(($J32&amp;$C32),Categories!$F:$V,M$7,FALSE)))</f>
        <v/>
      </c>
      <c r="N32" t="str">
        <f>IF($J32="","",IF(VLOOKUP(($J32&amp;$C32),Categories!$F:$V,N$7,FALSE)=0,"",VLOOKUP(($J32&amp;$C32),Categories!$F:$V,N$7,FALSE)))</f>
        <v/>
      </c>
      <c r="O32" t="str">
        <f>IF($J32="","",IF(VLOOKUP(($J32&amp;$C32),Categories!$F:$V,O$7,FALSE)=0,"",VLOOKUP(($J32&amp;$C32),Categories!$F:$V,O$7,FALSE)))</f>
        <v/>
      </c>
    </row>
    <row r="33" spans="2:15">
      <c r="B33" s="7"/>
      <c r="C33" s="7"/>
      <c r="D33" s="22"/>
      <c r="E33" s="26"/>
      <c r="F33" s="7"/>
      <c r="G33" s="7"/>
      <c r="H33" t="str">
        <f t="shared" ref="H33:H74" si="1">IF(G33="","",F33&amp;G33)</f>
        <v/>
      </c>
      <c r="J33" t="str">
        <f>IF(D33="","",DATEDIF(D33,Categories!$A$5,"Y"))</f>
        <v/>
      </c>
      <c r="K33" t="str">
        <f>IF($J33="","",IF(VLOOKUP(($J33&amp;$C33),Categories!$F:$V,K$7,FALSE)=0,"",VLOOKUP(($J33&amp;$C33),Categories!$F:$V,K$7,FALSE)))</f>
        <v/>
      </c>
      <c r="L33" t="str">
        <f>IF($J33="","",IF(VLOOKUP(($J33&amp;$C33),Categories!$F:$V,L$7,FALSE)=0,"",VLOOKUP(($J33&amp;$C33),Categories!$F:$V,L$7,FALSE)))</f>
        <v/>
      </c>
      <c r="M33" t="str">
        <f>IF($J33="","",IF(VLOOKUP(($J33&amp;$C33),Categories!$F:$V,M$7,FALSE)=0,"",VLOOKUP(($J33&amp;$C33),Categories!$F:$V,M$7,FALSE)))</f>
        <v/>
      </c>
      <c r="N33" t="str">
        <f>IF($J33="","",IF(VLOOKUP(($J33&amp;$C33),Categories!$F:$V,N$7,FALSE)=0,"",VLOOKUP(($J33&amp;$C33),Categories!$F:$V,N$7,FALSE)))</f>
        <v/>
      </c>
      <c r="O33" t="str">
        <f>IF($J33="","",IF(VLOOKUP(($J33&amp;$C33),Categories!$F:$V,O$7,FALSE)=0,"",VLOOKUP(($J33&amp;$C33),Categories!$F:$V,O$7,FALSE)))</f>
        <v/>
      </c>
    </row>
    <row r="34" spans="2:15">
      <c r="B34" s="7"/>
      <c r="C34" s="7"/>
      <c r="D34" s="22"/>
      <c r="E34" s="26"/>
      <c r="F34" s="7"/>
      <c r="G34" s="7"/>
      <c r="H34" t="str">
        <f t="shared" si="1"/>
        <v/>
      </c>
      <c r="J34" t="str">
        <f>IF(D34="","",DATEDIF(D34,Categories!$A$5,"Y"))</f>
        <v/>
      </c>
      <c r="K34" t="str">
        <f>IF($J34="","",IF(VLOOKUP(($J34&amp;$C34),Categories!$F:$V,K$7,FALSE)=0,"",VLOOKUP(($J34&amp;$C34),Categories!$F:$V,K$7,FALSE)))</f>
        <v/>
      </c>
      <c r="L34" t="str">
        <f>IF($J34="","",IF(VLOOKUP(($J34&amp;$C34),Categories!$F:$V,L$7,FALSE)=0,"",VLOOKUP(($J34&amp;$C34),Categories!$F:$V,L$7,FALSE)))</f>
        <v/>
      </c>
      <c r="M34" t="str">
        <f>IF($J34="","",IF(VLOOKUP(($J34&amp;$C34),Categories!$F:$V,M$7,FALSE)=0,"",VLOOKUP(($J34&amp;$C34),Categories!$F:$V,M$7,FALSE)))</f>
        <v/>
      </c>
      <c r="N34" t="str">
        <f>IF($J34="","",IF(VLOOKUP(($J34&amp;$C34),Categories!$F:$V,N$7,FALSE)=0,"",VLOOKUP(($J34&amp;$C34),Categories!$F:$V,N$7,FALSE)))</f>
        <v/>
      </c>
      <c r="O34" t="str">
        <f>IF($J34="","",IF(VLOOKUP(($J34&amp;$C34),Categories!$F:$V,O$7,FALSE)=0,"",VLOOKUP(($J34&amp;$C34),Categories!$F:$V,O$7,FALSE)))</f>
        <v/>
      </c>
    </row>
    <row r="35" spans="2:15">
      <c r="B35" s="7"/>
      <c r="C35" s="7"/>
      <c r="D35" s="22"/>
      <c r="E35" s="26"/>
      <c r="F35" s="7"/>
      <c r="G35" s="7"/>
      <c r="H35" t="str">
        <f t="shared" si="1"/>
        <v/>
      </c>
      <c r="J35" t="str">
        <f>IF(D35="","",DATEDIF(D35,Categories!$A$5,"Y"))</f>
        <v/>
      </c>
      <c r="K35" t="str">
        <f>IF($J35="","",IF(VLOOKUP(($J35&amp;$C35),Categories!$F:$V,K$7,FALSE)=0,"",VLOOKUP(($J35&amp;$C35),Categories!$F:$V,K$7,FALSE)))</f>
        <v/>
      </c>
      <c r="L35" t="str">
        <f>IF($J35="","",IF(VLOOKUP(($J35&amp;$C35),Categories!$F:$V,L$7,FALSE)=0,"",VLOOKUP(($J35&amp;$C35),Categories!$F:$V,L$7,FALSE)))</f>
        <v/>
      </c>
      <c r="M35" t="str">
        <f>IF($J35="","",IF(VLOOKUP(($J35&amp;$C35),Categories!$F:$V,M$7,FALSE)=0,"",VLOOKUP(($J35&amp;$C35),Categories!$F:$V,M$7,FALSE)))</f>
        <v/>
      </c>
      <c r="N35" t="str">
        <f>IF($J35="","",IF(VLOOKUP(($J35&amp;$C35),Categories!$F:$V,N$7,FALSE)=0,"",VLOOKUP(($J35&amp;$C35),Categories!$F:$V,N$7,FALSE)))</f>
        <v/>
      </c>
      <c r="O35" t="str">
        <f>IF($J35="","",IF(VLOOKUP(($J35&amp;$C35),Categories!$F:$V,O$7,FALSE)=0,"",VLOOKUP(($J35&amp;$C35),Categories!$F:$V,O$7,FALSE)))</f>
        <v/>
      </c>
    </row>
    <row r="36" spans="2:15">
      <c r="B36" s="7"/>
      <c r="C36" s="7"/>
      <c r="D36" s="22"/>
      <c r="E36" s="26"/>
      <c r="F36" s="7"/>
      <c r="G36" s="7"/>
      <c r="H36" t="str">
        <f t="shared" si="1"/>
        <v/>
      </c>
      <c r="J36" t="str">
        <f>IF(D36="","",DATEDIF(D36,Categories!$A$5,"Y"))</f>
        <v/>
      </c>
      <c r="K36" t="str">
        <f>IF($J36="","",IF(VLOOKUP(($J36&amp;$C36),Categories!$F:$V,K$7,FALSE)=0,"",VLOOKUP(($J36&amp;$C36),Categories!$F:$V,K$7,FALSE)))</f>
        <v/>
      </c>
      <c r="L36" t="str">
        <f>IF($J36="","",IF(VLOOKUP(($J36&amp;$C36),Categories!$F:$V,L$7,FALSE)=0,"",VLOOKUP(($J36&amp;$C36),Categories!$F:$V,L$7,FALSE)))</f>
        <v/>
      </c>
      <c r="M36" t="str">
        <f>IF($J36="","",IF(VLOOKUP(($J36&amp;$C36),Categories!$F:$V,M$7,FALSE)=0,"",VLOOKUP(($J36&amp;$C36),Categories!$F:$V,M$7,FALSE)))</f>
        <v/>
      </c>
      <c r="N36" t="str">
        <f>IF($J36="","",IF(VLOOKUP(($J36&amp;$C36),Categories!$F:$V,N$7,FALSE)=0,"",VLOOKUP(($J36&amp;$C36),Categories!$F:$V,N$7,FALSE)))</f>
        <v/>
      </c>
      <c r="O36" t="str">
        <f>IF($J36="","",IF(VLOOKUP(($J36&amp;$C36),Categories!$F:$V,O$7,FALSE)=0,"",VLOOKUP(($J36&amp;$C36),Categories!$F:$V,O$7,FALSE)))</f>
        <v/>
      </c>
    </row>
    <row r="37" spans="2:15">
      <c r="B37" s="7"/>
      <c r="C37" s="7"/>
      <c r="D37" s="24"/>
      <c r="E37" s="26"/>
      <c r="F37" s="7"/>
      <c r="G37" s="7"/>
      <c r="H37" t="str">
        <f t="shared" si="1"/>
        <v/>
      </c>
      <c r="J37" t="str">
        <f>IF(D37="","",DATEDIF(D37,Categories!$A$5,"Y"))</f>
        <v/>
      </c>
      <c r="K37" t="str">
        <f>IF($J37="","",IF(VLOOKUP(($J37&amp;$C37),Categories!$F:$V,K$7,FALSE)=0,"",VLOOKUP(($J37&amp;$C37),Categories!$F:$V,K$7,FALSE)))</f>
        <v/>
      </c>
      <c r="L37" t="str">
        <f>IF($J37="","",IF(VLOOKUP(($J37&amp;$C37),Categories!$F:$V,L$7,FALSE)=0,"",VLOOKUP(($J37&amp;$C37),Categories!$F:$V,L$7,FALSE)))</f>
        <v/>
      </c>
      <c r="M37" t="str">
        <f>IF($J37="","",IF(VLOOKUP(($J37&amp;$C37),Categories!$F:$V,M$7,FALSE)=0,"",VLOOKUP(($J37&amp;$C37),Categories!$F:$V,M$7,FALSE)))</f>
        <v/>
      </c>
      <c r="N37" t="str">
        <f>IF($J37="","",IF(VLOOKUP(($J37&amp;$C37),Categories!$F:$V,N$7,FALSE)=0,"",VLOOKUP(($J37&amp;$C37),Categories!$F:$V,N$7,FALSE)))</f>
        <v/>
      </c>
      <c r="O37" t="str">
        <f>IF($J37="","",IF(VLOOKUP(($J37&amp;$C37),Categories!$F:$V,O$7,FALSE)=0,"",VLOOKUP(($J37&amp;$C37),Categories!$F:$V,O$7,FALSE)))</f>
        <v/>
      </c>
    </row>
    <row r="38" spans="2:15">
      <c r="B38" s="7"/>
      <c r="C38" s="7"/>
      <c r="D38" s="22"/>
      <c r="E38" s="26"/>
      <c r="F38" s="7"/>
      <c r="G38" s="7"/>
      <c r="H38" t="str">
        <f t="shared" si="1"/>
        <v/>
      </c>
      <c r="J38" t="str">
        <f>IF(D38="","",DATEDIF(D38,Categories!$A$5,"Y"))</f>
        <v/>
      </c>
      <c r="K38" t="str">
        <f>IF($J38="","",IF(VLOOKUP(($J38&amp;$C38),Categories!$F:$V,K$7,FALSE)=0,"",VLOOKUP(($J38&amp;$C38),Categories!$F:$V,K$7,FALSE)))</f>
        <v/>
      </c>
      <c r="L38" t="str">
        <f>IF($J38="","",IF(VLOOKUP(($J38&amp;$C38),Categories!$F:$V,L$7,FALSE)=0,"",VLOOKUP(($J38&amp;$C38),Categories!$F:$V,L$7,FALSE)))</f>
        <v/>
      </c>
      <c r="M38" t="str">
        <f>IF($J38="","",IF(VLOOKUP(($J38&amp;$C38),Categories!$F:$V,M$7,FALSE)=0,"",VLOOKUP(($J38&amp;$C38),Categories!$F:$V,M$7,FALSE)))</f>
        <v/>
      </c>
      <c r="N38" t="str">
        <f>IF($J38="","",IF(VLOOKUP(($J38&amp;$C38),Categories!$F:$V,N$7,FALSE)=0,"",VLOOKUP(($J38&amp;$C38),Categories!$F:$V,N$7,FALSE)))</f>
        <v/>
      </c>
      <c r="O38" t="str">
        <f>IF($J38="","",IF(VLOOKUP(($J38&amp;$C38),Categories!$F:$V,O$7,FALSE)=0,"",VLOOKUP(($J38&amp;$C38),Categories!$F:$V,O$7,FALSE)))</f>
        <v/>
      </c>
    </row>
    <row r="39" spans="2:15">
      <c r="B39" s="7"/>
      <c r="C39" s="7"/>
      <c r="D39" s="22"/>
      <c r="E39" s="26"/>
      <c r="F39" s="7"/>
      <c r="G39" s="7"/>
      <c r="H39" t="str">
        <f t="shared" si="1"/>
        <v/>
      </c>
      <c r="J39" t="str">
        <f>IF(D39="","",DATEDIF(D39,Categories!$A$5,"Y"))</f>
        <v/>
      </c>
      <c r="K39" t="str">
        <f>IF($J39="","",IF(VLOOKUP(($J39&amp;$C39),Categories!$F:$V,K$7,FALSE)=0,"",VLOOKUP(($J39&amp;$C39),Categories!$F:$V,K$7,FALSE)))</f>
        <v/>
      </c>
      <c r="L39" t="str">
        <f>IF($J39="","",IF(VLOOKUP(($J39&amp;$C39),Categories!$F:$V,L$7,FALSE)=0,"",VLOOKUP(($J39&amp;$C39),Categories!$F:$V,L$7,FALSE)))</f>
        <v/>
      </c>
      <c r="M39" t="str">
        <f>IF($J39="","",IF(VLOOKUP(($J39&amp;$C39),Categories!$F:$V,M$7,FALSE)=0,"",VLOOKUP(($J39&amp;$C39),Categories!$F:$V,M$7,FALSE)))</f>
        <v/>
      </c>
      <c r="N39" t="str">
        <f>IF($J39="","",IF(VLOOKUP(($J39&amp;$C39),Categories!$F:$V,N$7,FALSE)=0,"",VLOOKUP(($J39&amp;$C39),Categories!$F:$V,N$7,FALSE)))</f>
        <v/>
      </c>
      <c r="O39" t="str">
        <f>IF($J39="","",IF(VLOOKUP(($J39&amp;$C39),Categories!$F:$V,O$7,FALSE)=0,"",VLOOKUP(($J39&amp;$C39),Categories!$F:$V,O$7,FALSE)))</f>
        <v/>
      </c>
    </row>
    <row r="40" spans="2:15">
      <c r="B40" s="7"/>
      <c r="C40" s="7"/>
      <c r="D40" s="22"/>
      <c r="E40" s="26"/>
      <c r="F40" s="7"/>
      <c r="G40" s="7"/>
      <c r="H40" t="str">
        <f t="shared" si="1"/>
        <v/>
      </c>
      <c r="J40" t="str">
        <f>IF(D40="","",DATEDIF(D40,Categories!$A$5,"Y"))</f>
        <v/>
      </c>
      <c r="K40" t="str">
        <f>IF($J40="","",IF(VLOOKUP(($J40&amp;$C40),Categories!$F:$V,K$7,FALSE)=0,"",VLOOKUP(($J40&amp;$C40),Categories!$F:$V,K$7,FALSE)))</f>
        <v/>
      </c>
      <c r="L40" t="str">
        <f>IF($J40="","",IF(VLOOKUP(($J40&amp;$C40),Categories!$F:$V,L$7,FALSE)=0,"",VLOOKUP(($J40&amp;$C40),Categories!$F:$V,L$7,FALSE)))</f>
        <v/>
      </c>
      <c r="M40" t="str">
        <f>IF($J40="","",IF(VLOOKUP(($J40&amp;$C40),Categories!$F:$V,M$7,FALSE)=0,"",VLOOKUP(($J40&amp;$C40),Categories!$F:$V,M$7,FALSE)))</f>
        <v/>
      </c>
      <c r="N40" t="str">
        <f>IF($J40="","",IF(VLOOKUP(($J40&amp;$C40),Categories!$F:$V,N$7,FALSE)=0,"",VLOOKUP(($J40&amp;$C40),Categories!$F:$V,N$7,FALSE)))</f>
        <v/>
      </c>
      <c r="O40" t="str">
        <f>IF($J40="","",IF(VLOOKUP(($J40&amp;$C40),Categories!$F:$V,O$7,FALSE)=0,"",VLOOKUP(($J40&amp;$C40),Categories!$F:$V,O$7,FALSE)))</f>
        <v/>
      </c>
    </row>
    <row r="41" spans="2:15">
      <c r="B41" s="7"/>
      <c r="C41" s="7"/>
      <c r="D41" s="22"/>
      <c r="E41" s="26"/>
      <c r="F41" s="7"/>
      <c r="G41" s="7"/>
      <c r="H41" t="str">
        <f t="shared" si="1"/>
        <v/>
      </c>
      <c r="J41" t="str">
        <f>IF(D41="","",DATEDIF(D41,Categories!$A$5,"Y"))</f>
        <v/>
      </c>
      <c r="K41" t="str">
        <f>IF($J41="","",IF(VLOOKUP(($J41&amp;$C41),Categories!$F:$V,K$7,FALSE)=0,"",VLOOKUP(($J41&amp;$C41),Categories!$F:$V,K$7,FALSE)))</f>
        <v/>
      </c>
      <c r="L41" t="str">
        <f>IF($J41="","",IF(VLOOKUP(($J41&amp;$C41),Categories!$F:$V,L$7,FALSE)=0,"",VLOOKUP(($J41&amp;$C41),Categories!$F:$V,L$7,FALSE)))</f>
        <v/>
      </c>
      <c r="M41" t="str">
        <f>IF($J41="","",IF(VLOOKUP(($J41&amp;$C41),Categories!$F:$V,M$7,FALSE)=0,"",VLOOKUP(($J41&amp;$C41),Categories!$F:$V,M$7,FALSE)))</f>
        <v/>
      </c>
      <c r="N41" t="str">
        <f>IF($J41="","",IF(VLOOKUP(($J41&amp;$C41),Categories!$F:$V,N$7,FALSE)=0,"",VLOOKUP(($J41&amp;$C41),Categories!$F:$V,N$7,FALSE)))</f>
        <v/>
      </c>
      <c r="O41" t="str">
        <f>IF($J41="","",IF(VLOOKUP(($J41&amp;$C41),Categories!$F:$V,O$7,FALSE)=0,"",VLOOKUP(($J41&amp;$C41),Categories!$F:$V,O$7,FALSE)))</f>
        <v/>
      </c>
    </row>
    <row r="42" spans="2:15">
      <c r="B42" s="7"/>
      <c r="C42" s="7"/>
      <c r="D42" s="22"/>
      <c r="E42" s="26"/>
      <c r="F42" s="7"/>
      <c r="G42" s="7"/>
      <c r="H42" t="str">
        <f t="shared" si="1"/>
        <v/>
      </c>
      <c r="J42" t="str">
        <f>IF(D42="","",DATEDIF(D42,Categories!$A$5,"Y"))</f>
        <v/>
      </c>
      <c r="K42" t="str">
        <f>IF($J42="","",IF(VLOOKUP(($J42&amp;$C42),Categories!$F:$V,K$7,FALSE)=0,"",VLOOKUP(($J42&amp;$C42),Categories!$F:$V,K$7,FALSE)))</f>
        <v/>
      </c>
      <c r="L42" t="str">
        <f>IF($J42="","",IF(VLOOKUP(($J42&amp;$C42),Categories!$F:$V,L$7,FALSE)=0,"",VLOOKUP(($J42&amp;$C42),Categories!$F:$V,L$7,FALSE)))</f>
        <v/>
      </c>
      <c r="M42" t="str">
        <f>IF($J42="","",IF(VLOOKUP(($J42&amp;$C42),Categories!$F:$V,M$7,FALSE)=0,"",VLOOKUP(($J42&amp;$C42),Categories!$F:$V,M$7,FALSE)))</f>
        <v/>
      </c>
      <c r="N42" t="str">
        <f>IF($J42="","",IF(VLOOKUP(($J42&amp;$C42),Categories!$F:$V,N$7,FALSE)=0,"",VLOOKUP(($J42&amp;$C42),Categories!$F:$V,N$7,FALSE)))</f>
        <v/>
      </c>
      <c r="O42" t="str">
        <f>IF($J42="","",IF(VLOOKUP(($J42&amp;$C42),Categories!$F:$V,O$7,FALSE)=0,"",VLOOKUP(($J42&amp;$C42),Categories!$F:$V,O$7,FALSE)))</f>
        <v/>
      </c>
    </row>
    <row r="43" spans="2:15">
      <c r="B43" s="7"/>
      <c r="C43" s="7"/>
      <c r="D43" s="22"/>
      <c r="E43" s="26"/>
      <c r="F43" s="7"/>
      <c r="G43" s="7"/>
      <c r="H43" t="str">
        <f t="shared" si="1"/>
        <v/>
      </c>
      <c r="J43" t="str">
        <f>IF(D43="","",DATEDIF(D43,Categories!$A$5,"Y"))</f>
        <v/>
      </c>
      <c r="K43" t="str">
        <f>IF($J43="","",IF(VLOOKUP(($J43&amp;$C43),Categories!$F:$V,K$7,FALSE)=0,"",VLOOKUP(($J43&amp;$C43),Categories!$F:$V,K$7,FALSE)))</f>
        <v/>
      </c>
      <c r="L43" t="str">
        <f>IF($J43="","",IF(VLOOKUP(($J43&amp;$C43),Categories!$F:$V,L$7,FALSE)=0,"",VLOOKUP(($J43&amp;$C43),Categories!$F:$V,L$7,FALSE)))</f>
        <v/>
      </c>
      <c r="M43" t="str">
        <f>IF($J43="","",IF(VLOOKUP(($J43&amp;$C43),Categories!$F:$V,M$7,FALSE)=0,"",VLOOKUP(($J43&amp;$C43),Categories!$F:$V,M$7,FALSE)))</f>
        <v/>
      </c>
      <c r="N43" t="str">
        <f>IF($J43="","",IF(VLOOKUP(($J43&amp;$C43),Categories!$F:$V,N$7,FALSE)=0,"",VLOOKUP(($J43&amp;$C43),Categories!$F:$V,N$7,FALSE)))</f>
        <v/>
      </c>
      <c r="O43" t="str">
        <f>IF($J43="","",IF(VLOOKUP(($J43&amp;$C43),Categories!$F:$V,O$7,FALSE)=0,"",VLOOKUP(($J43&amp;$C43),Categories!$F:$V,O$7,FALSE)))</f>
        <v/>
      </c>
    </row>
    <row r="44" spans="2:15">
      <c r="B44" s="7"/>
      <c r="C44" s="7"/>
      <c r="D44" s="22"/>
      <c r="E44" s="26"/>
      <c r="F44" s="7"/>
      <c r="G44" s="7"/>
      <c r="H44" t="str">
        <f t="shared" si="1"/>
        <v/>
      </c>
      <c r="J44" t="str">
        <f>IF(D44="","",DATEDIF(D44,Categories!$A$5,"Y"))</f>
        <v/>
      </c>
      <c r="K44" t="str">
        <f>IF($J44="","",IF(VLOOKUP(($J44&amp;$C44),Categories!$F:$V,K$7,FALSE)=0,"",VLOOKUP(($J44&amp;$C44),Categories!$F:$V,K$7,FALSE)))</f>
        <v/>
      </c>
      <c r="L44" t="str">
        <f>IF($J44="","",IF(VLOOKUP(($J44&amp;$C44),Categories!$F:$V,L$7,FALSE)=0,"",VLOOKUP(($J44&amp;$C44),Categories!$F:$V,L$7,FALSE)))</f>
        <v/>
      </c>
      <c r="M44" t="str">
        <f>IF($J44="","",IF(VLOOKUP(($J44&amp;$C44),Categories!$F:$V,M$7,FALSE)=0,"",VLOOKUP(($J44&amp;$C44),Categories!$F:$V,M$7,FALSE)))</f>
        <v/>
      </c>
      <c r="N44" t="str">
        <f>IF($J44="","",IF(VLOOKUP(($J44&amp;$C44),Categories!$F:$V,N$7,FALSE)=0,"",VLOOKUP(($J44&amp;$C44),Categories!$F:$V,N$7,FALSE)))</f>
        <v/>
      </c>
      <c r="O44" t="str">
        <f>IF($J44="","",IF(VLOOKUP(($J44&amp;$C44),Categories!$F:$V,O$7,FALSE)=0,"",VLOOKUP(($J44&amp;$C44),Categories!$F:$V,O$7,FALSE)))</f>
        <v/>
      </c>
    </row>
    <row r="45" spans="2:15">
      <c r="B45" s="7"/>
      <c r="C45" s="7"/>
      <c r="D45" s="22"/>
      <c r="E45" s="26"/>
      <c r="F45" s="7"/>
      <c r="G45" s="7"/>
      <c r="H45" t="str">
        <f t="shared" si="1"/>
        <v/>
      </c>
      <c r="J45" t="str">
        <f>IF(D45="","",DATEDIF(D45,Categories!$A$5,"Y"))</f>
        <v/>
      </c>
      <c r="K45" t="str">
        <f>IF($J45="","",IF(VLOOKUP(($J45&amp;$C45),Categories!$F:$V,K$7,FALSE)=0,"",VLOOKUP(($J45&amp;$C45),Categories!$F:$V,K$7,FALSE)))</f>
        <v/>
      </c>
      <c r="L45" t="str">
        <f>IF($J45="","",IF(VLOOKUP(($J45&amp;$C45),Categories!$F:$V,L$7,FALSE)=0,"",VLOOKUP(($J45&amp;$C45),Categories!$F:$V,L$7,FALSE)))</f>
        <v/>
      </c>
      <c r="M45" t="str">
        <f>IF($J45="","",IF(VLOOKUP(($J45&amp;$C45),Categories!$F:$V,M$7,FALSE)=0,"",VLOOKUP(($J45&amp;$C45),Categories!$F:$V,M$7,FALSE)))</f>
        <v/>
      </c>
      <c r="N45" t="str">
        <f>IF($J45="","",IF(VLOOKUP(($J45&amp;$C45),Categories!$F:$V,N$7,FALSE)=0,"",VLOOKUP(($J45&amp;$C45),Categories!$F:$V,N$7,FALSE)))</f>
        <v/>
      </c>
      <c r="O45" t="str">
        <f>IF($J45="","",IF(VLOOKUP(($J45&amp;$C45),Categories!$F:$V,O$7,FALSE)=0,"",VLOOKUP(($J45&amp;$C45),Categories!$F:$V,O$7,FALSE)))</f>
        <v/>
      </c>
    </row>
    <row r="46" spans="2:15">
      <c r="B46" s="7"/>
      <c r="C46" s="7"/>
      <c r="D46" s="22"/>
      <c r="E46" s="26"/>
      <c r="F46" s="7"/>
      <c r="G46" s="7"/>
      <c r="H46" t="str">
        <f t="shared" si="1"/>
        <v/>
      </c>
      <c r="J46" t="str">
        <f>IF(D46="","",DATEDIF(D46,Categories!$A$5,"Y"))</f>
        <v/>
      </c>
      <c r="K46" t="str">
        <f>IF($J46="","",IF(VLOOKUP(($J46&amp;$C46),Categories!$F:$V,K$7,FALSE)=0,"",VLOOKUP(($J46&amp;$C46),Categories!$F:$V,K$7,FALSE)))</f>
        <v/>
      </c>
      <c r="L46" t="str">
        <f>IF($J46="","",IF(VLOOKUP(($J46&amp;$C46),Categories!$F:$V,L$7,FALSE)=0,"",VLOOKUP(($J46&amp;$C46),Categories!$F:$V,L$7,FALSE)))</f>
        <v/>
      </c>
      <c r="M46" t="str">
        <f>IF($J46="","",IF(VLOOKUP(($J46&amp;$C46),Categories!$F:$V,M$7,FALSE)=0,"",VLOOKUP(($J46&amp;$C46),Categories!$F:$V,M$7,FALSE)))</f>
        <v/>
      </c>
      <c r="N46" t="str">
        <f>IF($J46="","",IF(VLOOKUP(($J46&amp;$C46),Categories!$F:$V,N$7,FALSE)=0,"",VLOOKUP(($J46&amp;$C46),Categories!$F:$V,N$7,FALSE)))</f>
        <v/>
      </c>
      <c r="O46" t="str">
        <f>IF($J46="","",IF(VLOOKUP(($J46&amp;$C46),Categories!$F:$V,O$7,FALSE)=0,"",VLOOKUP(($J46&amp;$C46),Categories!$F:$V,O$7,FALSE)))</f>
        <v/>
      </c>
    </row>
    <row r="47" spans="2:15">
      <c r="B47" s="7"/>
      <c r="C47" s="7"/>
      <c r="D47" s="22"/>
      <c r="E47" s="26"/>
      <c r="F47" s="7"/>
      <c r="G47" s="7"/>
      <c r="H47" t="str">
        <f t="shared" si="1"/>
        <v/>
      </c>
      <c r="J47" t="str">
        <f>IF(D47="","",DATEDIF(D47,Categories!$A$5,"Y"))</f>
        <v/>
      </c>
      <c r="K47" t="str">
        <f>IF($J47="","",IF(VLOOKUP(($J47&amp;$C47),Categories!$F:$V,K$7,FALSE)=0,"",VLOOKUP(($J47&amp;$C47),Categories!$F:$V,K$7,FALSE)))</f>
        <v/>
      </c>
      <c r="L47" t="str">
        <f>IF($J47="","",IF(VLOOKUP(($J47&amp;$C47),Categories!$F:$V,L$7,FALSE)=0,"",VLOOKUP(($J47&amp;$C47),Categories!$F:$V,L$7,FALSE)))</f>
        <v/>
      </c>
      <c r="M47" t="str">
        <f>IF($J47="","",IF(VLOOKUP(($J47&amp;$C47),Categories!$F:$V,M$7,FALSE)=0,"",VLOOKUP(($J47&amp;$C47),Categories!$F:$V,M$7,FALSE)))</f>
        <v/>
      </c>
      <c r="N47" t="str">
        <f>IF($J47="","",IF(VLOOKUP(($J47&amp;$C47),Categories!$F:$V,N$7,FALSE)=0,"",VLOOKUP(($J47&amp;$C47),Categories!$F:$V,N$7,FALSE)))</f>
        <v/>
      </c>
      <c r="O47" t="str">
        <f>IF($J47="","",IF(VLOOKUP(($J47&amp;$C47),Categories!$F:$V,O$7,FALSE)=0,"",VLOOKUP(($J47&amp;$C47),Categories!$F:$V,O$7,FALSE)))</f>
        <v/>
      </c>
    </row>
    <row r="48" spans="2:15">
      <c r="B48" s="7"/>
      <c r="C48" s="7"/>
      <c r="D48" s="22"/>
      <c r="E48" s="26"/>
      <c r="F48" s="7"/>
      <c r="G48" s="7"/>
      <c r="H48" t="str">
        <f t="shared" si="1"/>
        <v/>
      </c>
      <c r="J48" t="str">
        <f>IF(D48="","",DATEDIF(D48,Categories!$A$5,"Y"))</f>
        <v/>
      </c>
      <c r="K48" t="str">
        <f>IF($J48="","",IF(VLOOKUP(($J48&amp;$C48),Categories!$F:$V,K$7,FALSE)=0,"",VLOOKUP(($J48&amp;$C48),Categories!$F:$V,K$7,FALSE)))</f>
        <v/>
      </c>
      <c r="L48" t="str">
        <f>IF($J48="","",IF(VLOOKUP(($J48&amp;$C48),Categories!$F:$V,L$7,FALSE)=0,"",VLOOKUP(($J48&amp;$C48),Categories!$F:$V,L$7,FALSE)))</f>
        <v/>
      </c>
      <c r="M48" t="str">
        <f>IF($J48="","",IF(VLOOKUP(($J48&amp;$C48),Categories!$F:$V,M$7,FALSE)=0,"",VLOOKUP(($J48&amp;$C48),Categories!$F:$V,M$7,FALSE)))</f>
        <v/>
      </c>
      <c r="N48" t="str">
        <f>IF($J48="","",IF(VLOOKUP(($J48&amp;$C48),Categories!$F:$V,N$7,FALSE)=0,"",VLOOKUP(($J48&amp;$C48),Categories!$F:$V,N$7,FALSE)))</f>
        <v/>
      </c>
      <c r="O48" t="str">
        <f>IF($J48="","",IF(VLOOKUP(($J48&amp;$C48),Categories!$F:$V,O$7,FALSE)=0,"",VLOOKUP(($J48&amp;$C48),Categories!$F:$V,O$7,FALSE)))</f>
        <v/>
      </c>
    </row>
    <row r="49" spans="2:15">
      <c r="B49" s="7"/>
      <c r="C49" s="7"/>
      <c r="D49" s="22"/>
      <c r="E49" s="26"/>
      <c r="F49" s="7"/>
      <c r="G49" s="7"/>
      <c r="H49" t="str">
        <f t="shared" si="1"/>
        <v/>
      </c>
      <c r="J49" t="str">
        <f>IF(D49="","",DATEDIF(D49,Categories!$A$5,"Y"))</f>
        <v/>
      </c>
      <c r="K49" t="str">
        <f>IF($J49="","",IF(VLOOKUP(($J49&amp;$C49),Categories!$F:$V,K$7,FALSE)=0,"",VLOOKUP(($J49&amp;$C49),Categories!$F:$V,K$7,FALSE)))</f>
        <v/>
      </c>
      <c r="L49" t="str">
        <f>IF($J49="","",IF(VLOOKUP(($J49&amp;$C49),Categories!$F:$V,L$7,FALSE)=0,"",VLOOKUP(($J49&amp;$C49),Categories!$F:$V,L$7,FALSE)))</f>
        <v/>
      </c>
      <c r="M49" t="str">
        <f>IF($J49="","",IF(VLOOKUP(($J49&amp;$C49),Categories!$F:$V,M$7,FALSE)=0,"",VLOOKUP(($J49&amp;$C49),Categories!$F:$V,M$7,FALSE)))</f>
        <v/>
      </c>
      <c r="N49" t="str">
        <f>IF($J49="","",IF(VLOOKUP(($J49&amp;$C49),Categories!$F:$V,N$7,FALSE)=0,"",VLOOKUP(($J49&amp;$C49),Categories!$F:$V,N$7,FALSE)))</f>
        <v/>
      </c>
      <c r="O49" t="str">
        <f>IF($J49="","",IF(VLOOKUP(($J49&amp;$C49),Categories!$F:$V,O$7,FALSE)=0,"",VLOOKUP(($J49&amp;$C49),Categories!$F:$V,O$7,FALSE)))</f>
        <v/>
      </c>
    </row>
    <row r="50" spans="2:15">
      <c r="B50" s="7"/>
      <c r="C50" s="7"/>
      <c r="D50" s="22"/>
      <c r="E50" s="26"/>
      <c r="F50" s="7"/>
      <c r="G50" s="7"/>
      <c r="H50" t="str">
        <f t="shared" si="1"/>
        <v/>
      </c>
      <c r="J50" t="str">
        <f>IF(D50="","",DATEDIF(D50,Categories!$A$5,"Y"))</f>
        <v/>
      </c>
      <c r="K50" t="str">
        <f>IF($J50="","",IF(VLOOKUP(($J50&amp;$C50),Categories!$F:$V,K$7,FALSE)=0,"",VLOOKUP(($J50&amp;$C50),Categories!$F:$V,K$7,FALSE)))</f>
        <v/>
      </c>
      <c r="L50" t="str">
        <f>IF($J50="","",IF(VLOOKUP(($J50&amp;$C50),Categories!$F:$V,L$7,FALSE)=0,"",VLOOKUP(($J50&amp;$C50),Categories!$F:$V,L$7,FALSE)))</f>
        <v/>
      </c>
      <c r="M50" t="str">
        <f>IF($J50="","",IF(VLOOKUP(($J50&amp;$C50),Categories!$F:$V,M$7,FALSE)=0,"",VLOOKUP(($J50&amp;$C50),Categories!$F:$V,M$7,FALSE)))</f>
        <v/>
      </c>
      <c r="N50" t="str">
        <f>IF($J50="","",IF(VLOOKUP(($J50&amp;$C50),Categories!$F:$V,N$7,FALSE)=0,"",VLOOKUP(($J50&amp;$C50),Categories!$F:$V,N$7,FALSE)))</f>
        <v/>
      </c>
      <c r="O50" t="str">
        <f>IF($J50="","",IF(VLOOKUP(($J50&amp;$C50),Categories!$F:$V,O$7,FALSE)=0,"",VLOOKUP(($J50&amp;$C50),Categories!$F:$V,O$7,FALSE)))</f>
        <v/>
      </c>
    </row>
    <row r="51" spans="2:15">
      <c r="B51" s="7"/>
      <c r="C51" s="7"/>
      <c r="D51" s="22"/>
      <c r="E51" s="26"/>
      <c r="F51" s="7"/>
      <c r="G51" s="7"/>
      <c r="H51" t="str">
        <f t="shared" si="1"/>
        <v/>
      </c>
      <c r="J51" t="str">
        <f>IF(D51="","",DATEDIF(D51,Categories!$A$5,"Y"))</f>
        <v/>
      </c>
      <c r="K51" t="str">
        <f>IF($J51="","",IF(VLOOKUP(($J51&amp;$C51),Categories!$F:$V,K$7,FALSE)=0,"",VLOOKUP(($J51&amp;$C51),Categories!$F:$V,K$7,FALSE)))</f>
        <v/>
      </c>
      <c r="L51" t="str">
        <f>IF($J51="","",IF(VLOOKUP(($J51&amp;$C51),Categories!$F:$V,L$7,FALSE)=0,"",VLOOKUP(($J51&amp;$C51),Categories!$F:$V,L$7,FALSE)))</f>
        <v/>
      </c>
      <c r="M51" t="str">
        <f>IF($J51="","",IF(VLOOKUP(($J51&amp;$C51),Categories!$F:$V,M$7,FALSE)=0,"",VLOOKUP(($J51&amp;$C51),Categories!$F:$V,M$7,FALSE)))</f>
        <v/>
      </c>
      <c r="N51" t="str">
        <f>IF($J51="","",IF(VLOOKUP(($J51&amp;$C51),Categories!$F:$V,N$7,FALSE)=0,"",VLOOKUP(($J51&amp;$C51),Categories!$F:$V,N$7,FALSE)))</f>
        <v/>
      </c>
      <c r="O51" t="str">
        <f>IF($J51="","",IF(VLOOKUP(($J51&amp;$C51),Categories!$F:$V,O$7,FALSE)=0,"",VLOOKUP(($J51&amp;$C51),Categories!$F:$V,O$7,FALSE)))</f>
        <v/>
      </c>
    </row>
    <row r="52" spans="2:15">
      <c r="B52" s="7"/>
      <c r="C52" s="7"/>
      <c r="D52" s="22"/>
      <c r="E52" s="26"/>
      <c r="F52" s="7"/>
      <c r="G52" s="7"/>
      <c r="H52" t="str">
        <f t="shared" si="1"/>
        <v/>
      </c>
      <c r="J52" t="str">
        <f>IF(D52="","",DATEDIF(D52,Categories!$A$5,"Y"))</f>
        <v/>
      </c>
      <c r="K52" t="str">
        <f>IF($J52="","",IF(VLOOKUP(($J52&amp;$C52),Categories!$F:$V,K$7,FALSE)=0,"",VLOOKUP(($J52&amp;$C52),Categories!$F:$V,K$7,FALSE)))</f>
        <v/>
      </c>
      <c r="L52" t="str">
        <f>IF($J52="","",IF(VLOOKUP(($J52&amp;$C52),Categories!$F:$V,L$7,FALSE)=0,"",VLOOKUP(($J52&amp;$C52),Categories!$F:$V,L$7,FALSE)))</f>
        <v/>
      </c>
      <c r="M52" t="str">
        <f>IF($J52="","",IF(VLOOKUP(($J52&amp;$C52),Categories!$F:$V,M$7,FALSE)=0,"",VLOOKUP(($J52&amp;$C52),Categories!$F:$V,M$7,FALSE)))</f>
        <v/>
      </c>
      <c r="N52" t="str">
        <f>IF($J52="","",IF(VLOOKUP(($J52&amp;$C52),Categories!$F:$V,N$7,FALSE)=0,"",VLOOKUP(($J52&amp;$C52),Categories!$F:$V,N$7,FALSE)))</f>
        <v/>
      </c>
      <c r="O52" t="str">
        <f>IF($J52="","",IF(VLOOKUP(($J52&amp;$C52),Categories!$F:$V,O$7,FALSE)=0,"",VLOOKUP(($J52&amp;$C52),Categories!$F:$V,O$7,FALSE)))</f>
        <v/>
      </c>
    </row>
    <row r="53" spans="2:15">
      <c r="B53" s="7"/>
      <c r="C53" s="7"/>
      <c r="D53" s="22"/>
      <c r="E53" s="26"/>
      <c r="F53" s="7"/>
      <c r="G53" s="7"/>
      <c r="H53" t="str">
        <f t="shared" si="1"/>
        <v/>
      </c>
      <c r="J53" t="str">
        <f>IF(D53="","",DATEDIF(D53,Categories!$A$5,"Y"))</f>
        <v/>
      </c>
      <c r="K53" t="str">
        <f>IF($J53="","",IF(VLOOKUP(($J53&amp;$C53),Categories!$F:$V,K$7,FALSE)=0,"",VLOOKUP(($J53&amp;$C53),Categories!$F:$V,K$7,FALSE)))</f>
        <v/>
      </c>
      <c r="L53" t="str">
        <f>IF($J53="","",IF(VLOOKUP(($J53&amp;$C53),Categories!$F:$V,L$7,FALSE)=0,"",VLOOKUP(($J53&amp;$C53),Categories!$F:$V,L$7,FALSE)))</f>
        <v/>
      </c>
      <c r="M53" t="str">
        <f>IF($J53="","",IF(VLOOKUP(($J53&amp;$C53),Categories!$F:$V,M$7,FALSE)=0,"",VLOOKUP(($J53&amp;$C53),Categories!$F:$V,M$7,FALSE)))</f>
        <v/>
      </c>
      <c r="N53" t="str">
        <f>IF($J53="","",IF(VLOOKUP(($J53&amp;$C53),Categories!$F:$V,N$7,FALSE)=0,"",VLOOKUP(($J53&amp;$C53),Categories!$F:$V,N$7,FALSE)))</f>
        <v/>
      </c>
      <c r="O53" t="str">
        <f>IF($J53="","",IF(VLOOKUP(($J53&amp;$C53),Categories!$F:$V,O$7,FALSE)=0,"",VLOOKUP(($J53&amp;$C53),Categories!$F:$V,O$7,FALSE)))</f>
        <v/>
      </c>
    </row>
    <row r="54" spans="2:15">
      <c r="B54" s="20"/>
      <c r="C54" s="20"/>
      <c r="D54" s="25"/>
      <c r="E54" s="28"/>
      <c r="F54" s="7"/>
      <c r="G54" s="7"/>
      <c r="H54" t="str">
        <f t="shared" si="1"/>
        <v/>
      </c>
      <c r="J54" t="str">
        <f>IF(D54="","",DATEDIF(D54,Categories!$A$5,"Y"))</f>
        <v/>
      </c>
      <c r="K54" t="str">
        <f>IF($J54="","",IF(VLOOKUP(($J54&amp;$C54),Categories!$F:$V,K$7,FALSE)=0,"",VLOOKUP(($J54&amp;$C54),Categories!$F:$V,K$7,FALSE)))</f>
        <v/>
      </c>
      <c r="L54" t="str">
        <f>IF($J54="","",IF(VLOOKUP(($J54&amp;$C54),Categories!$F:$V,L$7,FALSE)=0,"",VLOOKUP(($J54&amp;$C54),Categories!$F:$V,L$7,FALSE)))</f>
        <v/>
      </c>
      <c r="M54" t="str">
        <f>IF($J54="","",IF(VLOOKUP(($J54&amp;$C54),Categories!$F:$V,M$7,FALSE)=0,"",VLOOKUP(($J54&amp;$C54),Categories!$F:$V,M$7,FALSE)))</f>
        <v/>
      </c>
      <c r="N54" t="str">
        <f>IF($J54="","",IF(VLOOKUP(($J54&amp;$C54),Categories!$F:$V,N$7,FALSE)=0,"",VLOOKUP(($J54&amp;$C54),Categories!$F:$V,N$7,FALSE)))</f>
        <v/>
      </c>
      <c r="O54" t="str">
        <f>IF($J54="","",IF(VLOOKUP(($J54&amp;$C54),Categories!$F:$V,O$7,FALSE)=0,"",VLOOKUP(($J54&amp;$C54),Categories!$F:$V,O$7,FALSE)))</f>
        <v/>
      </c>
    </row>
    <row r="55" spans="2:15">
      <c r="B55" s="7"/>
      <c r="C55" s="7"/>
      <c r="D55" s="22"/>
      <c r="E55" s="26"/>
      <c r="F55" s="7"/>
      <c r="G55" s="7"/>
      <c r="H55" t="str">
        <f t="shared" si="1"/>
        <v/>
      </c>
      <c r="J55" t="str">
        <f>IF(D55="","",DATEDIF(D55,Categories!$A$5,"Y"))</f>
        <v/>
      </c>
      <c r="K55" t="str">
        <f>IF($J55="","",IF(VLOOKUP(($J55&amp;$C55),Categories!$F:$V,K$7,FALSE)=0,"",VLOOKUP(($J55&amp;$C55),Categories!$F:$V,K$7,FALSE)))</f>
        <v/>
      </c>
      <c r="L55" t="str">
        <f>IF($J55="","",IF(VLOOKUP(($J55&amp;$C55),Categories!$F:$V,L$7,FALSE)=0,"",VLOOKUP(($J55&amp;$C55),Categories!$F:$V,L$7,FALSE)))</f>
        <v/>
      </c>
      <c r="M55" t="str">
        <f>IF($J55="","",IF(VLOOKUP(($J55&amp;$C55),Categories!$F:$V,M$7,FALSE)=0,"",VLOOKUP(($J55&amp;$C55),Categories!$F:$V,M$7,FALSE)))</f>
        <v/>
      </c>
      <c r="N55" t="str">
        <f>IF($J55="","",IF(VLOOKUP(($J55&amp;$C55),Categories!$F:$V,N$7,FALSE)=0,"",VLOOKUP(($J55&amp;$C55),Categories!$F:$V,N$7,FALSE)))</f>
        <v/>
      </c>
      <c r="O55" t="str">
        <f>IF($J55="","",IF(VLOOKUP(($J55&amp;$C55),Categories!$F:$V,O$7,FALSE)=0,"",VLOOKUP(($J55&amp;$C55),Categories!$F:$V,O$7,FALSE)))</f>
        <v/>
      </c>
    </row>
    <row r="56" spans="2:15">
      <c r="B56" s="7"/>
      <c r="C56" s="7"/>
      <c r="D56" s="22"/>
      <c r="E56" s="26"/>
      <c r="F56" s="7"/>
      <c r="G56" s="7"/>
      <c r="H56" t="str">
        <f t="shared" si="1"/>
        <v/>
      </c>
      <c r="J56" t="str">
        <f>IF(D56="","",DATEDIF(D56,Categories!$A$5,"Y"))</f>
        <v/>
      </c>
      <c r="K56" t="str">
        <f>IF($J56="","",IF(VLOOKUP(($J56&amp;$C56),Categories!$F:$V,K$7,FALSE)=0,"",VLOOKUP(($J56&amp;$C56),Categories!$F:$V,K$7,FALSE)))</f>
        <v/>
      </c>
      <c r="L56" t="str">
        <f>IF($J56="","",IF(VLOOKUP(($J56&amp;$C56),Categories!$F:$V,L$7,FALSE)=0,"",VLOOKUP(($J56&amp;$C56),Categories!$F:$V,L$7,FALSE)))</f>
        <v/>
      </c>
      <c r="M56" t="str">
        <f>IF($J56="","",IF(VLOOKUP(($J56&amp;$C56),Categories!$F:$V,M$7,FALSE)=0,"",VLOOKUP(($J56&amp;$C56),Categories!$F:$V,M$7,FALSE)))</f>
        <v/>
      </c>
      <c r="N56" t="str">
        <f>IF($J56="","",IF(VLOOKUP(($J56&amp;$C56),Categories!$F:$V,N$7,FALSE)=0,"",VLOOKUP(($J56&amp;$C56),Categories!$F:$V,N$7,FALSE)))</f>
        <v/>
      </c>
      <c r="O56" t="str">
        <f>IF($J56="","",IF(VLOOKUP(($J56&amp;$C56),Categories!$F:$V,O$7,FALSE)=0,"",VLOOKUP(($J56&amp;$C56),Categories!$F:$V,O$7,FALSE)))</f>
        <v/>
      </c>
    </row>
    <row r="57" spans="2:15">
      <c r="B57" s="7"/>
      <c r="C57" s="7"/>
      <c r="D57" s="22"/>
      <c r="E57" s="26"/>
      <c r="F57" s="7"/>
      <c r="G57" s="7"/>
      <c r="H57" t="str">
        <f t="shared" si="1"/>
        <v/>
      </c>
      <c r="J57" t="str">
        <f>IF(D57="","",DATEDIF(D57,Categories!$A$5,"Y"))</f>
        <v/>
      </c>
      <c r="K57" t="str">
        <f>IF($J57="","",IF(VLOOKUP(($J57&amp;$C57),Categories!$F:$V,K$7,FALSE)=0,"",VLOOKUP(($J57&amp;$C57),Categories!$F:$V,K$7,FALSE)))</f>
        <v/>
      </c>
      <c r="L57" t="str">
        <f>IF($J57="","",IF(VLOOKUP(($J57&amp;$C57),Categories!$F:$V,L$7,FALSE)=0,"",VLOOKUP(($J57&amp;$C57),Categories!$F:$V,L$7,FALSE)))</f>
        <v/>
      </c>
      <c r="M57" t="str">
        <f>IF($J57="","",IF(VLOOKUP(($J57&amp;$C57),Categories!$F:$V,M$7,FALSE)=0,"",VLOOKUP(($J57&amp;$C57),Categories!$F:$V,M$7,FALSE)))</f>
        <v/>
      </c>
      <c r="N57" t="str">
        <f>IF($J57="","",IF(VLOOKUP(($J57&amp;$C57),Categories!$F:$V,N$7,FALSE)=0,"",VLOOKUP(($J57&amp;$C57),Categories!$F:$V,N$7,FALSE)))</f>
        <v/>
      </c>
      <c r="O57" t="str">
        <f>IF($J57="","",IF(VLOOKUP(($J57&amp;$C57),Categories!$F:$V,O$7,FALSE)=0,"",VLOOKUP(($J57&amp;$C57),Categories!$F:$V,O$7,FALSE)))</f>
        <v/>
      </c>
    </row>
    <row r="58" spans="2:15">
      <c r="B58" s="7"/>
      <c r="C58" s="7"/>
      <c r="D58" s="24"/>
      <c r="E58" s="26"/>
      <c r="F58" s="7"/>
      <c r="G58" s="7"/>
      <c r="H58" t="str">
        <f t="shared" si="1"/>
        <v/>
      </c>
      <c r="J58" t="str">
        <f>IF(D58="","",DATEDIF(D58,Categories!$A$5,"Y"))</f>
        <v/>
      </c>
      <c r="K58" t="str">
        <f>IF($J58="","",IF(VLOOKUP(($J58&amp;$C58),Categories!$F:$V,K$7,FALSE)=0,"",VLOOKUP(($J58&amp;$C58),Categories!$F:$V,K$7,FALSE)))</f>
        <v/>
      </c>
      <c r="L58" t="str">
        <f>IF($J58="","",IF(VLOOKUP(($J58&amp;$C58),Categories!$F:$V,L$7,FALSE)=0,"",VLOOKUP(($J58&amp;$C58),Categories!$F:$V,L$7,FALSE)))</f>
        <v/>
      </c>
      <c r="M58" t="str">
        <f>IF($J58="","",IF(VLOOKUP(($J58&amp;$C58),Categories!$F:$V,M$7,FALSE)=0,"",VLOOKUP(($J58&amp;$C58),Categories!$F:$V,M$7,FALSE)))</f>
        <v/>
      </c>
      <c r="N58" t="str">
        <f>IF($J58="","",IF(VLOOKUP(($J58&amp;$C58),Categories!$F:$V,N$7,FALSE)=0,"",VLOOKUP(($J58&amp;$C58),Categories!$F:$V,N$7,FALSE)))</f>
        <v/>
      </c>
      <c r="O58" t="str">
        <f>IF($J58="","",IF(VLOOKUP(($J58&amp;$C58),Categories!$F:$V,O$7,FALSE)=0,"",VLOOKUP(($J58&amp;$C58),Categories!$F:$V,O$7,FALSE)))</f>
        <v/>
      </c>
    </row>
    <row r="59" spans="2:15">
      <c r="B59" s="7"/>
      <c r="C59" s="7"/>
      <c r="D59" s="22"/>
      <c r="E59" s="26"/>
      <c r="F59" s="7"/>
      <c r="G59" s="7"/>
      <c r="H59" t="str">
        <f t="shared" si="1"/>
        <v/>
      </c>
      <c r="J59" t="str">
        <f>IF(D59="","",DATEDIF(D59,Categories!$A$5,"Y"))</f>
        <v/>
      </c>
      <c r="K59" t="str">
        <f>IF($J59="","",IF(VLOOKUP(($J59&amp;$C59),Categories!$F:$V,K$7,FALSE)=0,"",VLOOKUP(($J59&amp;$C59),Categories!$F:$V,K$7,FALSE)))</f>
        <v/>
      </c>
      <c r="L59" t="str">
        <f>IF($J59="","",IF(VLOOKUP(($J59&amp;$C59),Categories!$F:$V,L$7,FALSE)=0,"",VLOOKUP(($J59&amp;$C59),Categories!$F:$V,L$7,FALSE)))</f>
        <v/>
      </c>
      <c r="M59" t="str">
        <f>IF($J59="","",IF(VLOOKUP(($J59&amp;$C59),Categories!$F:$V,M$7,FALSE)=0,"",VLOOKUP(($J59&amp;$C59),Categories!$F:$V,M$7,FALSE)))</f>
        <v/>
      </c>
      <c r="N59" t="str">
        <f>IF($J59="","",IF(VLOOKUP(($J59&amp;$C59),Categories!$F:$V,N$7,FALSE)=0,"",VLOOKUP(($J59&amp;$C59),Categories!$F:$V,N$7,FALSE)))</f>
        <v/>
      </c>
      <c r="O59" t="str">
        <f>IF($J59="","",IF(VLOOKUP(($J59&amp;$C59),Categories!$F:$V,O$7,FALSE)=0,"",VLOOKUP(($J59&amp;$C59),Categories!$F:$V,O$7,FALSE)))</f>
        <v/>
      </c>
    </row>
    <row r="60" spans="2:15">
      <c r="B60" s="7"/>
      <c r="C60" s="7"/>
      <c r="D60" s="22"/>
      <c r="E60" s="26"/>
      <c r="F60" s="7"/>
      <c r="G60" s="7"/>
      <c r="H60" t="str">
        <f t="shared" si="1"/>
        <v/>
      </c>
      <c r="J60" t="str">
        <f>IF(D60="","",DATEDIF(D60,Categories!$A$5,"Y"))</f>
        <v/>
      </c>
      <c r="K60" t="str">
        <f>IF($J60="","",IF(VLOOKUP(($J60&amp;$C60),Categories!$F:$V,K$7,FALSE)=0,"",VLOOKUP(($J60&amp;$C60),Categories!$F:$V,K$7,FALSE)))</f>
        <v/>
      </c>
      <c r="L60" t="str">
        <f>IF($J60="","",IF(VLOOKUP(($J60&amp;$C60),Categories!$F:$V,L$7,FALSE)=0,"",VLOOKUP(($J60&amp;$C60),Categories!$F:$V,L$7,FALSE)))</f>
        <v/>
      </c>
      <c r="M60" t="str">
        <f>IF($J60="","",IF(VLOOKUP(($J60&amp;$C60),Categories!$F:$V,M$7,FALSE)=0,"",VLOOKUP(($J60&amp;$C60),Categories!$F:$V,M$7,FALSE)))</f>
        <v/>
      </c>
      <c r="N60" t="str">
        <f>IF($J60="","",IF(VLOOKUP(($J60&amp;$C60),Categories!$F:$V,N$7,FALSE)=0,"",VLOOKUP(($J60&amp;$C60),Categories!$F:$V,N$7,FALSE)))</f>
        <v/>
      </c>
      <c r="O60" t="str">
        <f>IF($J60="","",IF(VLOOKUP(($J60&amp;$C60),Categories!$F:$V,O$7,FALSE)=0,"",VLOOKUP(($J60&amp;$C60),Categories!$F:$V,O$7,FALSE)))</f>
        <v/>
      </c>
    </row>
    <row r="61" spans="2:15">
      <c r="B61" s="7"/>
      <c r="C61" s="7"/>
      <c r="D61" s="22"/>
      <c r="E61" s="26"/>
      <c r="F61" s="7"/>
      <c r="G61" s="7"/>
      <c r="H61" t="str">
        <f t="shared" si="1"/>
        <v/>
      </c>
      <c r="J61" t="str">
        <f>IF(D61="","",DATEDIF(D61,Categories!$A$5,"Y"))</f>
        <v/>
      </c>
      <c r="K61" t="str">
        <f>IF($J61="","",IF(VLOOKUP(($J61&amp;$C61),Categories!$F:$V,K$7,FALSE)=0,"",VLOOKUP(($J61&amp;$C61),Categories!$F:$V,K$7,FALSE)))</f>
        <v/>
      </c>
      <c r="L61" t="str">
        <f>IF($J61="","",IF(VLOOKUP(($J61&amp;$C61),Categories!$F:$V,L$7,FALSE)=0,"",VLOOKUP(($J61&amp;$C61),Categories!$F:$V,L$7,FALSE)))</f>
        <v/>
      </c>
      <c r="M61" t="str">
        <f>IF($J61="","",IF(VLOOKUP(($J61&amp;$C61),Categories!$F:$V,M$7,FALSE)=0,"",VLOOKUP(($J61&amp;$C61),Categories!$F:$V,M$7,FALSE)))</f>
        <v/>
      </c>
      <c r="N61" t="str">
        <f>IF($J61="","",IF(VLOOKUP(($J61&amp;$C61),Categories!$F:$V,N$7,FALSE)=0,"",VLOOKUP(($J61&amp;$C61),Categories!$F:$V,N$7,FALSE)))</f>
        <v/>
      </c>
      <c r="O61" t="str">
        <f>IF($J61="","",IF(VLOOKUP(($J61&amp;$C61),Categories!$F:$V,O$7,FALSE)=0,"",VLOOKUP(($J61&amp;$C61),Categories!$F:$V,O$7,FALSE)))</f>
        <v/>
      </c>
    </row>
    <row r="62" spans="2:15">
      <c r="B62" s="7"/>
      <c r="C62" s="7"/>
      <c r="D62" s="22"/>
      <c r="E62" s="26"/>
      <c r="F62" s="7"/>
      <c r="G62" s="7"/>
      <c r="H62" t="str">
        <f t="shared" si="1"/>
        <v/>
      </c>
      <c r="J62" t="str">
        <f>IF(D62="","",DATEDIF(D62,Categories!$A$5,"Y"))</f>
        <v/>
      </c>
      <c r="K62" t="str">
        <f>IF($J62="","",IF(VLOOKUP(($J62&amp;$C62),Categories!$F:$V,K$7,FALSE)=0,"",VLOOKUP(($J62&amp;$C62),Categories!$F:$V,K$7,FALSE)))</f>
        <v/>
      </c>
      <c r="L62" t="str">
        <f>IF($J62="","",IF(VLOOKUP(($J62&amp;$C62),Categories!$F:$V,L$7,FALSE)=0,"",VLOOKUP(($J62&amp;$C62),Categories!$F:$V,L$7,FALSE)))</f>
        <v/>
      </c>
      <c r="M62" t="str">
        <f>IF($J62="","",IF(VLOOKUP(($J62&amp;$C62),Categories!$F:$V,M$7,FALSE)=0,"",VLOOKUP(($J62&amp;$C62),Categories!$F:$V,M$7,FALSE)))</f>
        <v/>
      </c>
      <c r="N62" t="str">
        <f>IF($J62="","",IF(VLOOKUP(($J62&amp;$C62),Categories!$F:$V,N$7,FALSE)=0,"",VLOOKUP(($J62&amp;$C62),Categories!$F:$V,N$7,FALSE)))</f>
        <v/>
      </c>
      <c r="O62" t="str">
        <f>IF($J62="","",IF(VLOOKUP(($J62&amp;$C62),Categories!$F:$V,O$7,FALSE)=0,"",VLOOKUP(($J62&amp;$C62),Categories!$F:$V,O$7,FALSE)))</f>
        <v/>
      </c>
    </row>
    <row r="63" spans="2:15">
      <c r="B63" s="7"/>
      <c r="C63" s="7"/>
      <c r="D63" s="22"/>
      <c r="E63" s="26"/>
      <c r="F63" s="7"/>
      <c r="G63" s="7"/>
      <c r="H63" t="str">
        <f t="shared" si="1"/>
        <v/>
      </c>
      <c r="J63" t="str">
        <f>IF(D63="","",DATEDIF(D63,Categories!$A$5,"Y"))</f>
        <v/>
      </c>
      <c r="K63" t="str">
        <f>IF($J63="","",IF(VLOOKUP(($J63&amp;$C63),Categories!$F:$V,K$7,FALSE)=0,"",VLOOKUP(($J63&amp;$C63),Categories!$F:$V,K$7,FALSE)))</f>
        <v/>
      </c>
      <c r="L63" t="str">
        <f>IF($J63="","",IF(VLOOKUP(($J63&amp;$C63),Categories!$F:$V,L$7,FALSE)=0,"",VLOOKUP(($J63&amp;$C63),Categories!$F:$V,L$7,FALSE)))</f>
        <v/>
      </c>
      <c r="M63" t="str">
        <f>IF($J63="","",IF(VLOOKUP(($J63&amp;$C63),Categories!$F:$V,M$7,FALSE)=0,"",VLOOKUP(($J63&amp;$C63),Categories!$F:$V,M$7,FALSE)))</f>
        <v/>
      </c>
      <c r="N63" t="str">
        <f>IF($J63="","",IF(VLOOKUP(($J63&amp;$C63),Categories!$F:$V,N$7,FALSE)=0,"",VLOOKUP(($J63&amp;$C63),Categories!$F:$V,N$7,FALSE)))</f>
        <v/>
      </c>
      <c r="O63" t="str">
        <f>IF($J63="","",IF(VLOOKUP(($J63&amp;$C63),Categories!$F:$V,O$7,FALSE)=0,"",VLOOKUP(($J63&amp;$C63),Categories!$F:$V,O$7,FALSE)))</f>
        <v/>
      </c>
    </row>
    <row r="64" spans="2:15">
      <c r="B64" s="7"/>
      <c r="C64" s="7"/>
      <c r="D64" s="22"/>
      <c r="E64" s="26"/>
      <c r="F64" s="7"/>
      <c r="G64" s="7"/>
      <c r="H64" t="str">
        <f t="shared" si="1"/>
        <v/>
      </c>
      <c r="J64" t="str">
        <f>IF(D64="","",DATEDIF(D64,Categories!$A$5,"Y"))</f>
        <v/>
      </c>
      <c r="K64" t="str">
        <f>IF($J64="","",IF(VLOOKUP(($J64&amp;$C64),Categories!$F:$V,K$7,FALSE)=0,"",VLOOKUP(($J64&amp;$C64),Categories!$F:$V,K$7,FALSE)))</f>
        <v/>
      </c>
      <c r="L64" t="str">
        <f>IF($J64="","",IF(VLOOKUP(($J64&amp;$C64),Categories!$F:$V,L$7,FALSE)=0,"",VLOOKUP(($J64&amp;$C64),Categories!$F:$V,L$7,FALSE)))</f>
        <v/>
      </c>
      <c r="M64" t="str">
        <f>IF($J64="","",IF(VLOOKUP(($J64&amp;$C64),Categories!$F:$V,M$7,FALSE)=0,"",VLOOKUP(($J64&amp;$C64),Categories!$F:$V,M$7,FALSE)))</f>
        <v/>
      </c>
      <c r="N64" t="str">
        <f>IF($J64="","",IF(VLOOKUP(($J64&amp;$C64),Categories!$F:$V,N$7,FALSE)=0,"",VLOOKUP(($J64&amp;$C64),Categories!$F:$V,N$7,FALSE)))</f>
        <v/>
      </c>
      <c r="O64" t="str">
        <f>IF($J64="","",IF(VLOOKUP(($J64&amp;$C64),Categories!$F:$V,O$7,FALSE)=0,"",VLOOKUP(($J64&amp;$C64),Categories!$F:$V,O$7,FALSE)))</f>
        <v/>
      </c>
    </row>
    <row r="65" spans="2:15">
      <c r="B65" s="7"/>
      <c r="C65" s="7"/>
      <c r="D65" s="22"/>
      <c r="E65" s="26"/>
      <c r="F65" s="7"/>
      <c r="G65" s="7"/>
      <c r="H65" t="str">
        <f t="shared" si="1"/>
        <v/>
      </c>
      <c r="J65" t="str">
        <f>IF(D65="","",DATEDIF(D65,Categories!$A$5,"Y"))</f>
        <v/>
      </c>
      <c r="K65" t="str">
        <f>IF($J65="","",IF(VLOOKUP(($J65&amp;$C65),Categories!$F:$V,K$7,FALSE)=0,"",VLOOKUP(($J65&amp;$C65),Categories!$F:$V,K$7,FALSE)))</f>
        <v/>
      </c>
      <c r="L65" t="str">
        <f>IF($J65="","",IF(VLOOKUP(($J65&amp;$C65),Categories!$F:$V,L$7,FALSE)=0,"",VLOOKUP(($J65&amp;$C65),Categories!$F:$V,L$7,FALSE)))</f>
        <v/>
      </c>
      <c r="M65" t="str">
        <f>IF($J65="","",IF(VLOOKUP(($J65&amp;$C65),Categories!$F:$V,M$7,FALSE)=0,"",VLOOKUP(($J65&amp;$C65),Categories!$F:$V,M$7,FALSE)))</f>
        <v/>
      </c>
      <c r="N65" t="str">
        <f>IF($J65="","",IF(VLOOKUP(($J65&amp;$C65),Categories!$F:$V,N$7,FALSE)=0,"",VLOOKUP(($J65&amp;$C65),Categories!$F:$V,N$7,FALSE)))</f>
        <v/>
      </c>
      <c r="O65" t="str">
        <f>IF($J65="","",IF(VLOOKUP(($J65&amp;$C65),Categories!$F:$V,O$7,FALSE)=0,"",VLOOKUP(($J65&amp;$C65),Categories!$F:$V,O$7,FALSE)))</f>
        <v/>
      </c>
    </row>
    <row r="66" spans="2:15">
      <c r="B66" s="7"/>
      <c r="C66" s="7"/>
      <c r="D66" s="22"/>
      <c r="E66" s="26"/>
      <c r="F66" s="7"/>
      <c r="G66" s="7"/>
      <c r="H66" t="str">
        <f t="shared" si="1"/>
        <v/>
      </c>
      <c r="J66" t="str">
        <f>IF(D66="","",DATEDIF(D66,Categories!$A$5,"Y"))</f>
        <v/>
      </c>
      <c r="K66" t="str">
        <f>IF($J66="","",IF(VLOOKUP(($J66&amp;$C66),Categories!$F:$V,K$7,FALSE)=0,"",VLOOKUP(($J66&amp;$C66),Categories!$F:$V,K$7,FALSE)))</f>
        <v/>
      </c>
      <c r="L66" t="str">
        <f>IF($J66="","",IF(VLOOKUP(($J66&amp;$C66),Categories!$F:$V,L$7,FALSE)=0,"",VLOOKUP(($J66&amp;$C66),Categories!$F:$V,L$7,FALSE)))</f>
        <v/>
      </c>
      <c r="M66" t="str">
        <f>IF($J66="","",IF(VLOOKUP(($J66&amp;$C66),Categories!$F:$V,M$7,FALSE)=0,"",VLOOKUP(($J66&amp;$C66),Categories!$F:$V,M$7,FALSE)))</f>
        <v/>
      </c>
      <c r="N66" t="str">
        <f>IF($J66="","",IF(VLOOKUP(($J66&amp;$C66),Categories!$F:$V,N$7,FALSE)=0,"",VLOOKUP(($J66&amp;$C66),Categories!$F:$V,N$7,FALSE)))</f>
        <v/>
      </c>
      <c r="O66" t="str">
        <f>IF($J66="","",IF(VLOOKUP(($J66&amp;$C66),Categories!$F:$V,O$7,FALSE)=0,"",VLOOKUP(($J66&amp;$C66),Categories!$F:$V,O$7,FALSE)))</f>
        <v/>
      </c>
    </row>
    <row r="67" spans="2:15">
      <c r="B67" s="7"/>
      <c r="C67" s="7"/>
      <c r="D67" s="24"/>
      <c r="E67" s="26"/>
      <c r="F67" s="7"/>
      <c r="G67" s="7"/>
      <c r="H67" t="str">
        <f t="shared" si="1"/>
        <v/>
      </c>
      <c r="J67" t="str">
        <f>IF(D67="","",DATEDIF(D67,Categories!$A$5,"Y"))</f>
        <v/>
      </c>
      <c r="K67" t="str">
        <f>IF($J67="","",IF(VLOOKUP(($J67&amp;$C67),Categories!$F:$V,K$7,FALSE)=0,"",VLOOKUP(($J67&amp;$C67),Categories!$F:$V,K$7,FALSE)))</f>
        <v/>
      </c>
      <c r="L67" t="str">
        <f>IF($J67="","",IF(VLOOKUP(($J67&amp;$C67),Categories!$F:$V,L$7,FALSE)=0,"",VLOOKUP(($J67&amp;$C67),Categories!$F:$V,L$7,FALSE)))</f>
        <v/>
      </c>
      <c r="M67" t="str">
        <f>IF($J67="","",IF(VLOOKUP(($J67&amp;$C67),Categories!$F:$V,M$7,FALSE)=0,"",VLOOKUP(($J67&amp;$C67),Categories!$F:$V,M$7,FALSE)))</f>
        <v/>
      </c>
      <c r="N67" t="str">
        <f>IF($J67="","",IF(VLOOKUP(($J67&amp;$C67),Categories!$F:$V,N$7,FALSE)=0,"",VLOOKUP(($J67&amp;$C67),Categories!$F:$V,N$7,FALSE)))</f>
        <v/>
      </c>
      <c r="O67" t="str">
        <f>IF($J67="","",IF(VLOOKUP(($J67&amp;$C67),Categories!$F:$V,O$7,FALSE)=0,"",VLOOKUP(($J67&amp;$C67),Categories!$F:$V,O$7,FALSE)))</f>
        <v/>
      </c>
    </row>
    <row r="68" spans="2:15">
      <c r="B68" s="7"/>
      <c r="C68" s="7"/>
      <c r="D68" s="22"/>
      <c r="E68" s="26"/>
      <c r="F68" s="7"/>
      <c r="G68" s="7"/>
      <c r="H68" t="str">
        <f t="shared" si="1"/>
        <v/>
      </c>
      <c r="J68" t="str">
        <f>IF(D68="","",DATEDIF(D68,Categories!$A$5,"Y"))</f>
        <v/>
      </c>
      <c r="K68" t="str">
        <f>IF($J68="","",IF(VLOOKUP(($J68&amp;$C68),Categories!$F:$V,K$7,FALSE)=0,"",VLOOKUP(($J68&amp;$C68),Categories!$F:$V,K$7,FALSE)))</f>
        <v/>
      </c>
      <c r="L68" t="str">
        <f>IF($J68="","",IF(VLOOKUP(($J68&amp;$C68),Categories!$F:$V,L$7,FALSE)=0,"",VLOOKUP(($J68&amp;$C68),Categories!$F:$V,L$7,FALSE)))</f>
        <v/>
      </c>
      <c r="M68" t="str">
        <f>IF($J68="","",IF(VLOOKUP(($J68&amp;$C68),Categories!$F:$V,M$7,FALSE)=0,"",VLOOKUP(($J68&amp;$C68),Categories!$F:$V,M$7,FALSE)))</f>
        <v/>
      </c>
      <c r="N68" t="str">
        <f>IF($J68="","",IF(VLOOKUP(($J68&amp;$C68),Categories!$F:$V,N$7,FALSE)=0,"",VLOOKUP(($J68&amp;$C68),Categories!$F:$V,N$7,FALSE)))</f>
        <v/>
      </c>
      <c r="O68" t="str">
        <f>IF($J68="","",IF(VLOOKUP(($J68&amp;$C68),Categories!$F:$V,O$7,FALSE)=0,"",VLOOKUP(($J68&amp;$C68),Categories!$F:$V,O$7,FALSE)))</f>
        <v/>
      </c>
    </row>
    <row r="69" spans="2:15">
      <c r="B69" s="7"/>
      <c r="C69" s="7"/>
      <c r="D69" s="22"/>
      <c r="E69" s="26"/>
      <c r="F69" s="7"/>
      <c r="G69" s="7"/>
      <c r="H69" t="str">
        <f t="shared" si="1"/>
        <v/>
      </c>
      <c r="J69" t="str">
        <f>IF(D69="","",DATEDIF(D69,Categories!$A$5,"Y"))</f>
        <v/>
      </c>
      <c r="K69" t="str">
        <f>IF($J69="","",IF(VLOOKUP(($J69&amp;$C69),Categories!$F:$V,K$7,FALSE)=0,"",VLOOKUP(($J69&amp;$C69),Categories!$F:$V,K$7,FALSE)))</f>
        <v/>
      </c>
      <c r="L69" t="str">
        <f>IF($J69="","",IF(VLOOKUP(($J69&amp;$C69),Categories!$F:$V,L$7,FALSE)=0,"",VLOOKUP(($J69&amp;$C69),Categories!$F:$V,L$7,FALSE)))</f>
        <v/>
      </c>
      <c r="M69" t="str">
        <f>IF($J69="","",IF(VLOOKUP(($J69&amp;$C69),Categories!$F:$V,M$7,FALSE)=0,"",VLOOKUP(($J69&amp;$C69),Categories!$F:$V,M$7,FALSE)))</f>
        <v/>
      </c>
      <c r="N69" t="str">
        <f>IF($J69="","",IF(VLOOKUP(($J69&amp;$C69),Categories!$F:$V,N$7,FALSE)=0,"",VLOOKUP(($J69&amp;$C69),Categories!$F:$V,N$7,FALSE)))</f>
        <v/>
      </c>
      <c r="O69" t="str">
        <f>IF($J69="","",IF(VLOOKUP(($J69&amp;$C69),Categories!$F:$V,O$7,FALSE)=0,"",VLOOKUP(($J69&amp;$C69),Categories!$F:$V,O$7,FALSE)))</f>
        <v/>
      </c>
    </row>
    <row r="70" spans="2:15">
      <c r="B70" s="7"/>
      <c r="C70" s="7"/>
      <c r="D70" s="22"/>
      <c r="E70" s="26"/>
      <c r="F70" s="7"/>
      <c r="G70" s="7"/>
      <c r="H70" t="str">
        <f t="shared" si="1"/>
        <v/>
      </c>
      <c r="J70" t="str">
        <f>IF(D70="","",DATEDIF(D70,Categories!$A$5,"Y"))</f>
        <v/>
      </c>
      <c r="K70" t="str">
        <f>IF($J70="","",IF(VLOOKUP(($J70&amp;$C70),Categories!$F:$V,K$7,FALSE)=0,"",VLOOKUP(($J70&amp;$C70),Categories!$F:$V,K$7,FALSE)))</f>
        <v/>
      </c>
      <c r="L70" t="str">
        <f>IF($J70="","",IF(VLOOKUP(($J70&amp;$C70),Categories!$F:$V,L$7,FALSE)=0,"",VLOOKUP(($J70&amp;$C70),Categories!$F:$V,L$7,FALSE)))</f>
        <v/>
      </c>
      <c r="M70" t="str">
        <f>IF($J70="","",IF(VLOOKUP(($J70&amp;$C70),Categories!$F:$V,M$7,FALSE)=0,"",VLOOKUP(($J70&amp;$C70),Categories!$F:$V,M$7,FALSE)))</f>
        <v/>
      </c>
      <c r="N70" t="str">
        <f>IF($J70="","",IF(VLOOKUP(($J70&amp;$C70),Categories!$F:$V,N$7,FALSE)=0,"",VLOOKUP(($J70&amp;$C70),Categories!$F:$V,N$7,FALSE)))</f>
        <v/>
      </c>
      <c r="O70" t="str">
        <f>IF($J70="","",IF(VLOOKUP(($J70&amp;$C70),Categories!$F:$V,O$7,FALSE)=0,"",VLOOKUP(($J70&amp;$C70),Categories!$F:$V,O$7,FALSE)))</f>
        <v/>
      </c>
    </row>
    <row r="71" spans="2:15">
      <c r="B71" s="7"/>
      <c r="C71" s="7"/>
      <c r="D71" s="22"/>
      <c r="E71" s="26"/>
      <c r="F71" s="7"/>
      <c r="G71" s="7"/>
      <c r="H71" t="str">
        <f t="shared" si="1"/>
        <v/>
      </c>
      <c r="J71" t="str">
        <f>IF(D71="","",DATEDIF(D71,Categories!$A$5,"Y"))</f>
        <v/>
      </c>
      <c r="K71" t="str">
        <f>IF($J71="","",IF(VLOOKUP(($J71&amp;$C71),Categories!$F:$V,K$7,FALSE)=0,"",VLOOKUP(($J71&amp;$C71),Categories!$F:$V,K$7,FALSE)))</f>
        <v/>
      </c>
      <c r="L71" t="str">
        <f>IF($J71="","",IF(VLOOKUP(($J71&amp;$C71),Categories!$F:$V,L$7,FALSE)=0,"",VLOOKUP(($J71&amp;$C71),Categories!$F:$V,L$7,FALSE)))</f>
        <v/>
      </c>
      <c r="M71" t="str">
        <f>IF($J71="","",IF(VLOOKUP(($J71&amp;$C71),Categories!$F:$V,M$7,FALSE)=0,"",VLOOKUP(($J71&amp;$C71),Categories!$F:$V,M$7,FALSE)))</f>
        <v/>
      </c>
      <c r="N71" t="str">
        <f>IF($J71="","",IF(VLOOKUP(($J71&amp;$C71),Categories!$F:$V,N$7,FALSE)=0,"",VLOOKUP(($J71&amp;$C71),Categories!$F:$V,N$7,FALSE)))</f>
        <v/>
      </c>
      <c r="O71" t="str">
        <f>IF($J71="","",IF(VLOOKUP(($J71&amp;$C71),Categories!$F:$V,O$7,FALSE)=0,"",VLOOKUP(($J71&amp;$C71),Categories!$F:$V,O$7,FALSE)))</f>
        <v/>
      </c>
    </row>
    <row r="72" spans="2:15">
      <c r="B72" s="7"/>
      <c r="C72" s="7"/>
      <c r="D72" s="22"/>
      <c r="E72" s="26"/>
      <c r="F72" s="7"/>
      <c r="G72" s="7"/>
      <c r="H72" t="str">
        <f t="shared" si="1"/>
        <v/>
      </c>
      <c r="J72" t="str">
        <f>IF(D72="","",DATEDIF(D72,Categories!$A$5,"Y"))</f>
        <v/>
      </c>
      <c r="K72" t="str">
        <f>IF($J72="","",IF(VLOOKUP(($J72&amp;$C72),Categories!$F:$V,K$7,FALSE)=0,"",VLOOKUP(($J72&amp;$C72),Categories!$F:$V,K$7,FALSE)))</f>
        <v/>
      </c>
      <c r="L72" t="str">
        <f>IF($J72="","",IF(VLOOKUP(($J72&amp;$C72),Categories!$F:$V,L$7,FALSE)=0,"",VLOOKUP(($J72&amp;$C72),Categories!$F:$V,L$7,FALSE)))</f>
        <v/>
      </c>
      <c r="M72" t="str">
        <f>IF($J72="","",IF(VLOOKUP(($J72&amp;$C72),Categories!$F:$V,M$7,FALSE)=0,"",VLOOKUP(($J72&amp;$C72),Categories!$F:$V,M$7,FALSE)))</f>
        <v/>
      </c>
      <c r="N72" t="str">
        <f>IF($J72="","",IF(VLOOKUP(($J72&amp;$C72),Categories!$F:$V,N$7,FALSE)=0,"",VLOOKUP(($J72&amp;$C72),Categories!$F:$V,N$7,FALSE)))</f>
        <v/>
      </c>
      <c r="O72" t="str">
        <f>IF($J72="","",IF(VLOOKUP(($J72&amp;$C72),Categories!$F:$V,O$7,FALSE)=0,"",VLOOKUP(($J72&amp;$C72),Categories!$F:$V,O$7,FALSE)))</f>
        <v/>
      </c>
    </row>
    <row r="73" spans="2:15">
      <c r="B73" s="7"/>
      <c r="C73" s="7"/>
      <c r="D73" s="22"/>
      <c r="E73" s="26"/>
      <c r="F73" s="7"/>
      <c r="G73" s="7"/>
      <c r="H73" t="str">
        <f t="shared" si="1"/>
        <v/>
      </c>
      <c r="J73" t="str">
        <f>IF(D73="","",DATEDIF(D73,Categories!$A$5,"Y"))</f>
        <v/>
      </c>
      <c r="K73" t="str">
        <f>IF($J73="","",IF(VLOOKUP(($J73&amp;$C73),Categories!$F:$V,K$7,FALSE)=0,"",VLOOKUP(($J73&amp;$C73),Categories!$F:$V,K$7,FALSE)))</f>
        <v/>
      </c>
      <c r="L73" t="str">
        <f>IF($J73="","",IF(VLOOKUP(($J73&amp;$C73),Categories!$F:$V,L$7,FALSE)=0,"",VLOOKUP(($J73&amp;$C73),Categories!$F:$V,L$7,FALSE)))</f>
        <v/>
      </c>
      <c r="M73" t="str">
        <f>IF($J73="","",IF(VLOOKUP(($J73&amp;$C73),Categories!$F:$V,M$7,FALSE)=0,"",VLOOKUP(($J73&amp;$C73),Categories!$F:$V,M$7,FALSE)))</f>
        <v/>
      </c>
      <c r="N73" t="str">
        <f>IF($J73="","",IF(VLOOKUP(($J73&amp;$C73),Categories!$F:$V,N$7,FALSE)=0,"",VLOOKUP(($J73&amp;$C73),Categories!$F:$V,N$7,FALSE)))</f>
        <v/>
      </c>
      <c r="O73" t="str">
        <f>IF($J73="","",IF(VLOOKUP(($J73&amp;$C73),Categories!$F:$V,O$7,FALSE)=0,"",VLOOKUP(($J73&amp;$C73),Categories!$F:$V,O$7,FALSE)))</f>
        <v/>
      </c>
    </row>
    <row r="74" spans="2:15">
      <c r="B74" s="7"/>
      <c r="C74" s="7"/>
      <c r="D74" s="22"/>
      <c r="E74" s="26"/>
      <c r="F74" s="7"/>
      <c r="G74" s="7"/>
      <c r="H74" t="str">
        <f t="shared" si="1"/>
        <v/>
      </c>
      <c r="J74" t="str">
        <f>IF(D74="","",DATEDIF(D74,Categories!$A$5,"Y"))</f>
        <v/>
      </c>
      <c r="K74" t="str">
        <f>IF($J74="","",IF(VLOOKUP(($J74&amp;$C74),Categories!$F:$V,K$7,FALSE)=0,"",VLOOKUP(($J74&amp;$C74),Categories!$F:$V,K$7,FALSE)))</f>
        <v/>
      </c>
      <c r="L74" t="str">
        <f>IF($J74="","",IF(VLOOKUP(($J74&amp;$C74),Categories!$F:$V,L$7,FALSE)=0,"",VLOOKUP(($J74&amp;$C74),Categories!$F:$V,L$7,FALSE)))</f>
        <v/>
      </c>
      <c r="M74" t="str">
        <f>IF($J74="","",IF(VLOOKUP(($J74&amp;$C74),Categories!$F:$V,M$7,FALSE)=0,"",VLOOKUP(($J74&amp;$C74),Categories!$F:$V,M$7,FALSE)))</f>
        <v/>
      </c>
      <c r="N74" t="str">
        <f>IF($J74="","",IF(VLOOKUP(($J74&amp;$C74),Categories!$F:$V,N$7,FALSE)=0,"",VLOOKUP(($J74&amp;$C74),Categories!$F:$V,N$7,FALSE)))</f>
        <v/>
      </c>
      <c r="O74" t="str">
        <f>IF($J74="","",IF(VLOOKUP(($J74&amp;$C74),Categories!$F:$V,O$7,FALSE)=0,"",VLOOKUP(($J74&amp;$C74),Categories!$F:$V,O$7,FALSE)))</f>
        <v/>
      </c>
    </row>
    <row r="75" spans="2:15">
      <c r="B75" s="7"/>
      <c r="C75" s="7"/>
      <c r="D75" s="22"/>
      <c r="E75" s="26"/>
      <c r="F75" s="7"/>
      <c r="G75" s="7"/>
      <c r="H75" t="str">
        <f t="shared" ref="H75:H109" si="2">IF(G75="","",F75&amp;G75)</f>
        <v/>
      </c>
      <c r="J75" t="str">
        <f>IF(D75="","",DATEDIF(D75,Categories!$A$5,"Y"))</f>
        <v/>
      </c>
      <c r="K75" t="str">
        <f>IF($J75="","",IF(VLOOKUP(($J75&amp;$C75),Categories!$F:$V,K$7,FALSE)=0,"",VLOOKUP(($J75&amp;$C75),Categories!$F:$V,K$7,FALSE)))</f>
        <v/>
      </c>
      <c r="L75" t="str">
        <f>IF($J75="","",IF(VLOOKUP(($J75&amp;$C75),Categories!$F:$V,L$7,FALSE)=0,"",VLOOKUP(($J75&amp;$C75),Categories!$F:$V,L$7,FALSE)))</f>
        <v/>
      </c>
      <c r="M75" t="str">
        <f>IF($J75="","",IF(VLOOKUP(($J75&amp;$C75),Categories!$F:$V,M$7,FALSE)=0,"",VLOOKUP(($J75&amp;$C75),Categories!$F:$V,M$7,FALSE)))</f>
        <v/>
      </c>
      <c r="N75" t="str">
        <f>IF($J75="","",IF(VLOOKUP(($J75&amp;$C75),Categories!$F:$V,N$7,FALSE)=0,"",VLOOKUP(($J75&amp;$C75),Categories!$F:$V,N$7,FALSE)))</f>
        <v/>
      </c>
      <c r="O75" t="str">
        <f>IF($J75="","",IF(VLOOKUP(($J75&amp;$C75),Categories!$F:$V,O$7,FALSE)=0,"",VLOOKUP(($J75&amp;$C75),Categories!$F:$V,O$7,FALSE)))</f>
        <v/>
      </c>
    </row>
    <row r="76" spans="2:15">
      <c r="B76" s="7"/>
      <c r="C76" s="7"/>
      <c r="D76" s="22"/>
      <c r="E76" s="26"/>
      <c r="F76" s="7"/>
      <c r="G76" s="7"/>
      <c r="H76" t="str">
        <f t="shared" si="2"/>
        <v/>
      </c>
      <c r="J76" t="str">
        <f>IF(D76="","",DATEDIF(D76,Categories!$A$5,"Y"))</f>
        <v/>
      </c>
      <c r="K76" t="str">
        <f>IF($J76="","",IF(VLOOKUP(($J76&amp;$C76),Categories!$F:$V,K$7,FALSE)=0,"",VLOOKUP(($J76&amp;$C76),Categories!$F:$V,K$7,FALSE)))</f>
        <v/>
      </c>
      <c r="L76" t="str">
        <f>IF($J76="","",IF(VLOOKUP(($J76&amp;$C76),Categories!$F:$V,L$7,FALSE)=0,"",VLOOKUP(($J76&amp;$C76),Categories!$F:$V,L$7,FALSE)))</f>
        <v/>
      </c>
      <c r="M76" t="str">
        <f>IF($J76="","",IF(VLOOKUP(($J76&amp;$C76),Categories!$F:$V,M$7,FALSE)=0,"",VLOOKUP(($J76&amp;$C76),Categories!$F:$V,M$7,FALSE)))</f>
        <v/>
      </c>
      <c r="N76" t="str">
        <f>IF($J76="","",IF(VLOOKUP(($J76&amp;$C76),Categories!$F:$V,N$7,FALSE)=0,"",VLOOKUP(($J76&amp;$C76),Categories!$F:$V,N$7,FALSE)))</f>
        <v/>
      </c>
      <c r="O76" t="str">
        <f>IF($J76="","",IF(VLOOKUP(($J76&amp;$C76),Categories!$F:$V,O$7,FALSE)=0,"",VLOOKUP(($J76&amp;$C76),Categories!$F:$V,O$7,FALSE)))</f>
        <v/>
      </c>
    </row>
    <row r="77" spans="2:15">
      <c r="B77" s="7"/>
      <c r="C77" s="7"/>
      <c r="D77" s="22"/>
      <c r="E77" s="26"/>
      <c r="F77" s="7"/>
      <c r="G77" s="7"/>
      <c r="H77" t="str">
        <f t="shared" si="2"/>
        <v/>
      </c>
      <c r="J77" t="str">
        <f>IF(D77="","",DATEDIF(D77,Categories!$A$5,"Y"))</f>
        <v/>
      </c>
      <c r="K77" t="str">
        <f>IF($J77="","",IF(VLOOKUP(($J77&amp;$C77),Categories!$F:$V,K$7,FALSE)=0,"",VLOOKUP(($J77&amp;$C77),Categories!$F:$V,K$7,FALSE)))</f>
        <v/>
      </c>
      <c r="L77" t="str">
        <f>IF($J77="","",IF(VLOOKUP(($J77&amp;$C77),Categories!$F:$V,L$7,FALSE)=0,"",VLOOKUP(($J77&amp;$C77),Categories!$F:$V,L$7,FALSE)))</f>
        <v/>
      </c>
      <c r="M77" t="str">
        <f>IF($J77="","",IF(VLOOKUP(($J77&amp;$C77),Categories!$F:$V,M$7,FALSE)=0,"",VLOOKUP(($J77&amp;$C77),Categories!$F:$V,M$7,FALSE)))</f>
        <v/>
      </c>
      <c r="N77" t="str">
        <f>IF($J77="","",IF(VLOOKUP(($J77&amp;$C77),Categories!$F:$V,N$7,FALSE)=0,"",VLOOKUP(($J77&amp;$C77),Categories!$F:$V,N$7,FALSE)))</f>
        <v/>
      </c>
      <c r="O77" t="str">
        <f>IF($J77="","",IF(VLOOKUP(($J77&amp;$C77),Categories!$F:$V,O$7,FALSE)=0,"",VLOOKUP(($J77&amp;$C77),Categories!$F:$V,O$7,FALSE)))</f>
        <v/>
      </c>
    </row>
    <row r="78" spans="2:15">
      <c r="B78" s="7"/>
      <c r="C78" s="7"/>
      <c r="D78" s="22"/>
      <c r="E78" s="26"/>
      <c r="F78" s="7"/>
      <c r="G78" s="7"/>
      <c r="H78" t="str">
        <f t="shared" si="2"/>
        <v/>
      </c>
      <c r="J78" t="str">
        <f>IF(D78="","",DATEDIF(D78,Categories!$A$5,"Y"))</f>
        <v/>
      </c>
      <c r="K78" t="str">
        <f>IF($J78="","",IF(VLOOKUP(($J78&amp;$C78),Categories!$F:$V,K$7,FALSE)=0,"",VLOOKUP(($J78&amp;$C78),Categories!$F:$V,K$7,FALSE)))</f>
        <v/>
      </c>
      <c r="L78" t="str">
        <f>IF($J78="","",IF(VLOOKUP(($J78&amp;$C78),Categories!$F:$V,L$7,FALSE)=0,"",VLOOKUP(($J78&amp;$C78),Categories!$F:$V,L$7,FALSE)))</f>
        <v/>
      </c>
      <c r="M78" t="str">
        <f>IF($J78="","",IF(VLOOKUP(($J78&amp;$C78),Categories!$F:$V,M$7,FALSE)=0,"",VLOOKUP(($J78&amp;$C78),Categories!$F:$V,M$7,FALSE)))</f>
        <v/>
      </c>
      <c r="N78" t="str">
        <f>IF($J78="","",IF(VLOOKUP(($J78&amp;$C78),Categories!$F:$V,N$7,FALSE)=0,"",VLOOKUP(($J78&amp;$C78),Categories!$F:$V,N$7,FALSE)))</f>
        <v/>
      </c>
      <c r="O78" t="str">
        <f>IF($J78="","",IF(VLOOKUP(($J78&amp;$C78),Categories!$F:$V,O$7,FALSE)=0,"",VLOOKUP(($J78&amp;$C78),Categories!$F:$V,O$7,FALSE)))</f>
        <v/>
      </c>
    </row>
    <row r="79" spans="2:15">
      <c r="B79" s="7"/>
      <c r="C79" s="7"/>
      <c r="D79" s="24"/>
      <c r="E79" s="26"/>
      <c r="F79" s="7"/>
      <c r="G79" s="7"/>
      <c r="H79" t="str">
        <f t="shared" si="2"/>
        <v/>
      </c>
      <c r="J79" t="str">
        <f>IF(D79="","",DATEDIF(D79,Categories!$A$5,"Y"))</f>
        <v/>
      </c>
      <c r="K79" t="str">
        <f>IF($J79="","",IF(VLOOKUP(($J79&amp;$C79),Categories!$F:$V,K$7,FALSE)=0,"",VLOOKUP(($J79&amp;$C79),Categories!$F:$V,K$7,FALSE)))</f>
        <v/>
      </c>
      <c r="L79" t="str">
        <f>IF($J79="","",IF(VLOOKUP(($J79&amp;$C79),Categories!$F:$V,L$7,FALSE)=0,"",VLOOKUP(($J79&amp;$C79),Categories!$F:$V,L$7,FALSE)))</f>
        <v/>
      </c>
      <c r="M79" t="str">
        <f>IF($J79="","",IF(VLOOKUP(($J79&amp;$C79),Categories!$F:$V,M$7,FALSE)=0,"",VLOOKUP(($J79&amp;$C79),Categories!$F:$V,M$7,FALSE)))</f>
        <v/>
      </c>
      <c r="N79" t="str">
        <f>IF($J79="","",IF(VLOOKUP(($J79&amp;$C79),Categories!$F:$V,N$7,FALSE)=0,"",VLOOKUP(($J79&amp;$C79),Categories!$F:$V,N$7,FALSE)))</f>
        <v/>
      </c>
      <c r="O79" t="str">
        <f>IF($J79="","",IF(VLOOKUP(($J79&amp;$C79),Categories!$F:$V,O$7,FALSE)=0,"",VLOOKUP(($J79&amp;$C79),Categories!$F:$V,O$7,FALSE)))</f>
        <v/>
      </c>
    </row>
    <row r="80" spans="2:15">
      <c r="B80" s="7"/>
      <c r="C80" s="7"/>
      <c r="D80" s="22"/>
      <c r="E80" s="26"/>
      <c r="F80" s="7"/>
      <c r="G80" s="7"/>
      <c r="H80" t="str">
        <f t="shared" si="2"/>
        <v/>
      </c>
      <c r="J80" t="str">
        <f>IF(D80="","",DATEDIF(D80,Categories!$A$5,"Y"))</f>
        <v/>
      </c>
      <c r="K80" t="str">
        <f>IF($J80="","",IF(VLOOKUP(($J80&amp;$C80),Categories!$F:$V,K$7,FALSE)=0,"",VLOOKUP(($J80&amp;$C80),Categories!$F:$V,K$7,FALSE)))</f>
        <v/>
      </c>
      <c r="L80" t="str">
        <f>IF($J80="","",IF(VLOOKUP(($J80&amp;$C80),Categories!$F:$V,L$7,FALSE)=0,"",VLOOKUP(($J80&amp;$C80),Categories!$F:$V,L$7,FALSE)))</f>
        <v/>
      </c>
      <c r="M80" t="str">
        <f>IF($J80="","",IF(VLOOKUP(($J80&amp;$C80),Categories!$F:$V,M$7,FALSE)=0,"",VLOOKUP(($J80&amp;$C80),Categories!$F:$V,M$7,FALSE)))</f>
        <v/>
      </c>
      <c r="N80" t="str">
        <f>IF($J80="","",IF(VLOOKUP(($J80&amp;$C80),Categories!$F:$V,N$7,FALSE)=0,"",VLOOKUP(($J80&amp;$C80),Categories!$F:$V,N$7,FALSE)))</f>
        <v/>
      </c>
      <c r="O80" t="str">
        <f>IF($J80="","",IF(VLOOKUP(($J80&amp;$C80),Categories!$F:$V,O$7,FALSE)=0,"",VLOOKUP(($J80&amp;$C80),Categories!$F:$V,O$7,FALSE)))</f>
        <v/>
      </c>
    </row>
    <row r="81" spans="2:15">
      <c r="B81" s="7"/>
      <c r="C81" s="7"/>
      <c r="D81" s="24"/>
      <c r="E81" s="26"/>
      <c r="F81" s="7"/>
      <c r="G81" s="7"/>
      <c r="H81" t="str">
        <f t="shared" si="2"/>
        <v/>
      </c>
      <c r="J81" t="str">
        <f>IF(D81="","",DATEDIF(D81,Categories!$A$5,"Y"))</f>
        <v/>
      </c>
      <c r="K81" t="str">
        <f>IF($J81="","",IF(VLOOKUP(($J81&amp;$C81),Categories!$F:$V,K$7,FALSE)=0,"",VLOOKUP(($J81&amp;$C81),Categories!$F:$V,K$7,FALSE)))</f>
        <v/>
      </c>
      <c r="L81" t="str">
        <f>IF($J81="","",IF(VLOOKUP(($J81&amp;$C81),Categories!$F:$V,L$7,FALSE)=0,"",VLOOKUP(($J81&amp;$C81),Categories!$F:$V,L$7,FALSE)))</f>
        <v/>
      </c>
      <c r="M81" t="str">
        <f>IF($J81="","",IF(VLOOKUP(($J81&amp;$C81),Categories!$F:$V,M$7,FALSE)=0,"",VLOOKUP(($J81&amp;$C81),Categories!$F:$V,M$7,FALSE)))</f>
        <v/>
      </c>
      <c r="N81" t="str">
        <f>IF($J81="","",IF(VLOOKUP(($J81&amp;$C81),Categories!$F:$V,N$7,FALSE)=0,"",VLOOKUP(($J81&amp;$C81),Categories!$F:$V,N$7,FALSE)))</f>
        <v/>
      </c>
      <c r="O81" t="str">
        <f>IF($J81="","",IF(VLOOKUP(($J81&amp;$C81),Categories!$F:$V,O$7,FALSE)=0,"",VLOOKUP(($J81&amp;$C81),Categories!$F:$V,O$7,FALSE)))</f>
        <v/>
      </c>
    </row>
    <row r="82" spans="2:15">
      <c r="B82" s="7"/>
      <c r="C82" s="7"/>
      <c r="D82" s="22"/>
      <c r="E82" s="26"/>
      <c r="F82" s="7"/>
      <c r="G82" s="7"/>
      <c r="H82" t="str">
        <f t="shared" si="2"/>
        <v/>
      </c>
      <c r="J82" t="str">
        <f>IF(D82="","",DATEDIF(D82,Categories!$A$5,"Y"))</f>
        <v/>
      </c>
      <c r="K82" t="str">
        <f>IF($J82="","",IF(VLOOKUP(($J82&amp;$C82),Categories!$F:$V,K$7,FALSE)=0,"",VLOOKUP(($J82&amp;$C82),Categories!$F:$V,K$7,FALSE)))</f>
        <v/>
      </c>
      <c r="L82" t="str">
        <f>IF($J82="","",IF(VLOOKUP(($J82&amp;$C82),Categories!$F:$V,L$7,FALSE)=0,"",VLOOKUP(($J82&amp;$C82),Categories!$F:$V,L$7,FALSE)))</f>
        <v/>
      </c>
      <c r="M82" t="str">
        <f>IF($J82="","",IF(VLOOKUP(($J82&amp;$C82),Categories!$F:$V,M$7,FALSE)=0,"",VLOOKUP(($J82&amp;$C82),Categories!$F:$V,M$7,FALSE)))</f>
        <v/>
      </c>
      <c r="N82" t="str">
        <f>IF($J82="","",IF(VLOOKUP(($J82&amp;$C82),Categories!$F:$V,N$7,FALSE)=0,"",VLOOKUP(($J82&amp;$C82),Categories!$F:$V,N$7,FALSE)))</f>
        <v/>
      </c>
      <c r="O82" t="str">
        <f>IF($J82="","",IF(VLOOKUP(($J82&amp;$C82),Categories!$F:$V,O$7,FALSE)=0,"",VLOOKUP(($J82&amp;$C82),Categories!$F:$V,O$7,FALSE)))</f>
        <v/>
      </c>
    </row>
    <row r="83" spans="2:15">
      <c r="B83" s="7"/>
      <c r="C83" s="7"/>
      <c r="D83" s="24"/>
      <c r="E83" s="26"/>
      <c r="F83" s="7"/>
      <c r="G83" s="7"/>
      <c r="H83" t="str">
        <f t="shared" si="2"/>
        <v/>
      </c>
      <c r="J83" t="str">
        <f>IF(D83="","",DATEDIF(D83,Categories!$A$5,"Y"))</f>
        <v/>
      </c>
      <c r="K83" t="str">
        <f>IF($J83="","",IF(VLOOKUP(($J83&amp;$C83),Categories!$F:$V,K$7,FALSE)=0,"",VLOOKUP(($J83&amp;$C83),Categories!$F:$V,K$7,FALSE)))</f>
        <v/>
      </c>
      <c r="L83" t="str">
        <f>IF($J83="","",IF(VLOOKUP(($J83&amp;$C83),Categories!$F:$V,L$7,FALSE)=0,"",VLOOKUP(($J83&amp;$C83),Categories!$F:$V,L$7,FALSE)))</f>
        <v/>
      </c>
      <c r="M83" t="str">
        <f>IF($J83="","",IF(VLOOKUP(($J83&amp;$C83),Categories!$F:$V,M$7,FALSE)=0,"",VLOOKUP(($J83&amp;$C83),Categories!$F:$V,M$7,FALSE)))</f>
        <v/>
      </c>
      <c r="N83" t="str">
        <f>IF($J83="","",IF(VLOOKUP(($J83&amp;$C83),Categories!$F:$V,N$7,FALSE)=0,"",VLOOKUP(($J83&amp;$C83),Categories!$F:$V,N$7,FALSE)))</f>
        <v/>
      </c>
      <c r="O83" t="str">
        <f>IF($J83="","",IF(VLOOKUP(($J83&amp;$C83),Categories!$F:$V,O$7,FALSE)=0,"",VLOOKUP(($J83&amp;$C83),Categories!$F:$V,O$7,FALSE)))</f>
        <v/>
      </c>
    </row>
    <row r="84" spans="2:15">
      <c r="B84" s="7"/>
      <c r="C84" s="7"/>
      <c r="D84" s="22"/>
      <c r="E84" s="26"/>
      <c r="F84" s="7"/>
      <c r="G84" s="7"/>
      <c r="H84" t="str">
        <f t="shared" si="2"/>
        <v/>
      </c>
      <c r="J84" t="str">
        <f>IF(D84="","",DATEDIF(D84,Categories!$A$5,"Y"))</f>
        <v/>
      </c>
      <c r="K84" t="str">
        <f>IF($J84="","",IF(VLOOKUP(($J84&amp;$C84),Categories!$F:$V,K$7,FALSE)=0,"",VLOOKUP(($J84&amp;$C84),Categories!$F:$V,K$7,FALSE)))</f>
        <v/>
      </c>
      <c r="L84" t="str">
        <f>IF($J84="","",IF(VLOOKUP(($J84&amp;$C84),Categories!$F:$V,L$7,FALSE)=0,"",VLOOKUP(($J84&amp;$C84),Categories!$F:$V,L$7,FALSE)))</f>
        <v/>
      </c>
      <c r="M84" t="str">
        <f>IF($J84="","",IF(VLOOKUP(($J84&amp;$C84),Categories!$F:$V,M$7,FALSE)=0,"",VLOOKUP(($J84&amp;$C84),Categories!$F:$V,M$7,FALSE)))</f>
        <v/>
      </c>
      <c r="N84" t="str">
        <f>IF($J84="","",IF(VLOOKUP(($J84&amp;$C84),Categories!$F:$V,N$7,FALSE)=0,"",VLOOKUP(($J84&amp;$C84),Categories!$F:$V,N$7,FALSE)))</f>
        <v/>
      </c>
      <c r="O84" t="str">
        <f>IF($J84="","",IF(VLOOKUP(($J84&amp;$C84),Categories!$F:$V,O$7,FALSE)=0,"",VLOOKUP(($J84&amp;$C84),Categories!$F:$V,O$7,FALSE)))</f>
        <v/>
      </c>
    </row>
    <row r="85" spans="2:15">
      <c r="B85" s="7"/>
      <c r="C85" s="7"/>
      <c r="D85" s="22"/>
      <c r="E85" s="26"/>
      <c r="F85" s="7"/>
      <c r="G85" s="7"/>
      <c r="H85" t="str">
        <f t="shared" si="2"/>
        <v/>
      </c>
      <c r="J85" t="str">
        <f>IF(D85="","",DATEDIF(D85,Categories!$A$5,"Y"))</f>
        <v/>
      </c>
      <c r="K85" t="str">
        <f>IF($J85="","",IF(VLOOKUP(($J85&amp;$C85),Categories!$F:$V,K$7,FALSE)=0,"",VLOOKUP(($J85&amp;$C85),Categories!$F:$V,K$7,FALSE)))</f>
        <v/>
      </c>
      <c r="L85" t="str">
        <f>IF($J85="","",IF(VLOOKUP(($J85&amp;$C85),Categories!$F:$V,L$7,FALSE)=0,"",VLOOKUP(($J85&amp;$C85),Categories!$F:$V,L$7,FALSE)))</f>
        <v/>
      </c>
      <c r="M85" t="str">
        <f>IF($J85="","",IF(VLOOKUP(($J85&amp;$C85),Categories!$F:$V,M$7,FALSE)=0,"",VLOOKUP(($J85&amp;$C85),Categories!$F:$V,M$7,FALSE)))</f>
        <v/>
      </c>
      <c r="N85" t="str">
        <f>IF($J85="","",IF(VLOOKUP(($J85&amp;$C85),Categories!$F:$V,N$7,FALSE)=0,"",VLOOKUP(($J85&amp;$C85),Categories!$F:$V,N$7,FALSE)))</f>
        <v/>
      </c>
      <c r="O85" t="str">
        <f>IF($J85="","",IF(VLOOKUP(($J85&amp;$C85),Categories!$F:$V,O$7,FALSE)=0,"",VLOOKUP(($J85&amp;$C85),Categories!$F:$V,O$7,FALSE)))</f>
        <v/>
      </c>
    </row>
    <row r="86" spans="2:15">
      <c r="B86" s="7"/>
      <c r="C86" s="7"/>
      <c r="D86" s="22"/>
      <c r="E86" s="26"/>
      <c r="F86" s="7"/>
      <c r="G86" s="7"/>
      <c r="H86" t="str">
        <f t="shared" si="2"/>
        <v/>
      </c>
      <c r="J86" t="str">
        <f>IF(D86="","",DATEDIF(D86,Categories!$A$5,"Y"))</f>
        <v/>
      </c>
      <c r="K86" t="str">
        <f>IF($J86="","",IF(VLOOKUP(($J86&amp;$C86),Categories!$F:$V,K$7,FALSE)=0,"",VLOOKUP(($J86&amp;$C86),Categories!$F:$V,K$7,FALSE)))</f>
        <v/>
      </c>
      <c r="L86" t="str">
        <f>IF($J86="","",IF(VLOOKUP(($J86&amp;$C86),Categories!$F:$V,L$7,FALSE)=0,"",VLOOKUP(($J86&amp;$C86),Categories!$F:$V,L$7,FALSE)))</f>
        <v/>
      </c>
      <c r="M86" t="str">
        <f>IF($J86="","",IF(VLOOKUP(($J86&amp;$C86),Categories!$F:$V,M$7,FALSE)=0,"",VLOOKUP(($J86&amp;$C86),Categories!$F:$V,M$7,FALSE)))</f>
        <v/>
      </c>
      <c r="N86" t="str">
        <f>IF($J86="","",IF(VLOOKUP(($J86&amp;$C86),Categories!$F:$V,N$7,FALSE)=0,"",VLOOKUP(($J86&amp;$C86),Categories!$F:$V,N$7,FALSE)))</f>
        <v/>
      </c>
      <c r="O86" t="str">
        <f>IF($J86="","",IF(VLOOKUP(($J86&amp;$C86),Categories!$F:$V,O$7,FALSE)=0,"",VLOOKUP(($J86&amp;$C86),Categories!$F:$V,O$7,FALSE)))</f>
        <v/>
      </c>
    </row>
    <row r="87" spans="2:15">
      <c r="B87" s="7"/>
      <c r="C87" s="7"/>
      <c r="D87" s="22"/>
      <c r="E87" s="26"/>
      <c r="F87" s="7"/>
      <c r="G87" s="7"/>
      <c r="H87" t="str">
        <f t="shared" si="2"/>
        <v/>
      </c>
      <c r="J87" t="str">
        <f>IF(D87="","",DATEDIF(D87,Categories!$A$5,"Y"))</f>
        <v/>
      </c>
      <c r="K87" t="str">
        <f>IF($J87="","",IF(VLOOKUP(($J87&amp;$C87),Categories!$F:$V,K$7,FALSE)=0,"",VLOOKUP(($J87&amp;$C87),Categories!$F:$V,K$7,FALSE)))</f>
        <v/>
      </c>
      <c r="L87" t="str">
        <f>IF($J87="","",IF(VLOOKUP(($J87&amp;$C87),Categories!$F:$V,L$7,FALSE)=0,"",VLOOKUP(($J87&amp;$C87),Categories!$F:$V,L$7,FALSE)))</f>
        <v/>
      </c>
      <c r="M87" t="str">
        <f>IF($J87="","",IF(VLOOKUP(($J87&amp;$C87),Categories!$F:$V,M$7,FALSE)=0,"",VLOOKUP(($J87&amp;$C87),Categories!$F:$V,M$7,FALSE)))</f>
        <v/>
      </c>
      <c r="N87" t="str">
        <f>IF($J87="","",IF(VLOOKUP(($J87&amp;$C87),Categories!$F:$V,N$7,FALSE)=0,"",VLOOKUP(($J87&amp;$C87),Categories!$F:$V,N$7,FALSE)))</f>
        <v/>
      </c>
      <c r="O87" t="str">
        <f>IF($J87="","",IF(VLOOKUP(($J87&amp;$C87),Categories!$F:$V,O$7,FALSE)=0,"",VLOOKUP(($J87&amp;$C87),Categories!$F:$V,O$7,FALSE)))</f>
        <v/>
      </c>
    </row>
    <row r="88" spans="2:15">
      <c r="B88" s="7"/>
      <c r="C88" s="7"/>
      <c r="D88" s="22"/>
      <c r="E88" s="26"/>
      <c r="F88" s="7"/>
      <c r="G88" s="7"/>
      <c r="H88" t="str">
        <f t="shared" si="2"/>
        <v/>
      </c>
      <c r="J88" t="str">
        <f>IF(D88="","",DATEDIF(D88,Categories!$A$5,"Y"))</f>
        <v/>
      </c>
      <c r="K88" t="str">
        <f>IF($J88="","",IF(VLOOKUP(($J88&amp;$C88),Categories!$F:$V,K$7,FALSE)=0,"",VLOOKUP(($J88&amp;$C88),Categories!$F:$V,K$7,FALSE)))</f>
        <v/>
      </c>
      <c r="L88" t="str">
        <f>IF($J88="","",IF(VLOOKUP(($J88&amp;$C88),Categories!$F:$V,L$7,FALSE)=0,"",VLOOKUP(($J88&amp;$C88),Categories!$F:$V,L$7,FALSE)))</f>
        <v/>
      </c>
      <c r="M88" t="str">
        <f>IF($J88="","",IF(VLOOKUP(($J88&amp;$C88),Categories!$F:$V,M$7,FALSE)=0,"",VLOOKUP(($J88&amp;$C88),Categories!$F:$V,M$7,FALSE)))</f>
        <v/>
      </c>
      <c r="N88" t="str">
        <f>IF($J88="","",IF(VLOOKUP(($J88&amp;$C88),Categories!$F:$V,N$7,FALSE)=0,"",VLOOKUP(($J88&amp;$C88),Categories!$F:$V,N$7,FALSE)))</f>
        <v/>
      </c>
      <c r="O88" t="str">
        <f>IF($J88="","",IF(VLOOKUP(($J88&amp;$C88),Categories!$F:$V,O$7,FALSE)=0,"",VLOOKUP(($J88&amp;$C88),Categories!$F:$V,O$7,FALSE)))</f>
        <v/>
      </c>
    </row>
    <row r="89" spans="2:15">
      <c r="B89" s="7"/>
      <c r="C89" s="7"/>
      <c r="D89" s="22"/>
      <c r="E89" s="26"/>
      <c r="F89" s="7"/>
      <c r="G89" s="7"/>
      <c r="H89" t="str">
        <f t="shared" si="2"/>
        <v/>
      </c>
      <c r="J89" t="str">
        <f>IF(D89="","",DATEDIF(D89,Categories!$A$5,"Y"))</f>
        <v/>
      </c>
      <c r="K89" t="str">
        <f>IF($J89="","",IF(VLOOKUP(($J89&amp;$C89),Categories!$F:$V,K$7,FALSE)=0,"",VLOOKUP(($J89&amp;$C89),Categories!$F:$V,K$7,FALSE)))</f>
        <v/>
      </c>
      <c r="L89" t="str">
        <f>IF($J89="","",IF(VLOOKUP(($J89&amp;$C89),Categories!$F:$V,L$7,FALSE)=0,"",VLOOKUP(($J89&amp;$C89),Categories!$F:$V,L$7,FALSE)))</f>
        <v/>
      </c>
      <c r="M89" t="str">
        <f>IF($J89="","",IF(VLOOKUP(($J89&amp;$C89),Categories!$F:$V,M$7,FALSE)=0,"",VLOOKUP(($J89&amp;$C89),Categories!$F:$V,M$7,FALSE)))</f>
        <v/>
      </c>
      <c r="N89" t="str">
        <f>IF($J89="","",IF(VLOOKUP(($J89&amp;$C89),Categories!$F:$V,N$7,FALSE)=0,"",VLOOKUP(($J89&amp;$C89),Categories!$F:$V,N$7,FALSE)))</f>
        <v/>
      </c>
      <c r="O89" t="str">
        <f>IF($J89="","",IF(VLOOKUP(($J89&amp;$C89),Categories!$F:$V,O$7,FALSE)=0,"",VLOOKUP(($J89&amp;$C89),Categories!$F:$V,O$7,FALSE)))</f>
        <v/>
      </c>
    </row>
    <row r="90" spans="2:15">
      <c r="B90" s="7"/>
      <c r="C90" s="7"/>
      <c r="D90" s="22"/>
      <c r="E90" s="26"/>
      <c r="F90" s="7"/>
      <c r="G90" s="7"/>
      <c r="H90" t="str">
        <f t="shared" si="2"/>
        <v/>
      </c>
      <c r="J90" t="str">
        <f>IF(D90="","",DATEDIF(D90,Categories!$A$5,"Y"))</f>
        <v/>
      </c>
      <c r="K90" t="str">
        <f>IF($J90="","",IF(VLOOKUP(($J90&amp;$C90),Categories!$F:$V,K$7,FALSE)=0,"",VLOOKUP(($J90&amp;$C90),Categories!$F:$V,K$7,FALSE)))</f>
        <v/>
      </c>
      <c r="L90" t="str">
        <f>IF($J90="","",IF(VLOOKUP(($J90&amp;$C90),Categories!$F:$V,L$7,FALSE)=0,"",VLOOKUP(($J90&amp;$C90),Categories!$F:$V,L$7,FALSE)))</f>
        <v/>
      </c>
      <c r="M90" t="str">
        <f>IF($J90="","",IF(VLOOKUP(($J90&amp;$C90),Categories!$F:$V,M$7,FALSE)=0,"",VLOOKUP(($J90&amp;$C90),Categories!$F:$V,M$7,FALSE)))</f>
        <v/>
      </c>
      <c r="N90" t="str">
        <f>IF($J90="","",IF(VLOOKUP(($J90&amp;$C90),Categories!$F:$V,N$7,FALSE)=0,"",VLOOKUP(($J90&amp;$C90),Categories!$F:$V,N$7,FALSE)))</f>
        <v/>
      </c>
      <c r="O90" t="str">
        <f>IF($J90="","",IF(VLOOKUP(($J90&amp;$C90),Categories!$F:$V,O$7,FALSE)=0,"",VLOOKUP(($J90&amp;$C90),Categories!$F:$V,O$7,FALSE)))</f>
        <v/>
      </c>
    </row>
    <row r="91" spans="2:15">
      <c r="B91" s="7"/>
      <c r="C91" s="7"/>
      <c r="D91" s="24"/>
      <c r="E91" s="26"/>
      <c r="F91" s="7"/>
      <c r="G91" s="7"/>
      <c r="H91" t="str">
        <f t="shared" si="2"/>
        <v/>
      </c>
      <c r="J91" t="str">
        <f>IF(D91="","",DATEDIF(D91,Categories!$A$5,"Y"))</f>
        <v/>
      </c>
      <c r="K91" t="str">
        <f>IF($J91="","",IF(VLOOKUP(($J91&amp;$C91),Categories!$F:$V,K$7,FALSE)=0,"",VLOOKUP(($J91&amp;$C91),Categories!$F:$V,K$7,FALSE)))</f>
        <v/>
      </c>
      <c r="L91" t="str">
        <f>IF($J91="","",IF(VLOOKUP(($J91&amp;$C91),Categories!$F:$V,L$7,FALSE)=0,"",VLOOKUP(($J91&amp;$C91),Categories!$F:$V,L$7,FALSE)))</f>
        <v/>
      </c>
      <c r="M91" t="str">
        <f>IF($J91="","",IF(VLOOKUP(($J91&amp;$C91),Categories!$F:$V,M$7,FALSE)=0,"",VLOOKUP(($J91&amp;$C91),Categories!$F:$V,M$7,FALSE)))</f>
        <v/>
      </c>
      <c r="N91" t="str">
        <f>IF($J91="","",IF(VLOOKUP(($J91&amp;$C91),Categories!$F:$V,N$7,FALSE)=0,"",VLOOKUP(($J91&amp;$C91),Categories!$F:$V,N$7,FALSE)))</f>
        <v/>
      </c>
      <c r="O91" t="str">
        <f>IF($J91="","",IF(VLOOKUP(($J91&amp;$C91),Categories!$F:$V,O$7,FALSE)=0,"",VLOOKUP(($J91&amp;$C91),Categories!$F:$V,O$7,FALSE)))</f>
        <v/>
      </c>
    </row>
    <row r="92" spans="2:15">
      <c r="B92" s="7"/>
      <c r="C92" s="7"/>
      <c r="D92" s="22"/>
      <c r="E92" s="26"/>
      <c r="F92" s="7"/>
      <c r="G92" s="7"/>
      <c r="H92" t="str">
        <f t="shared" si="2"/>
        <v/>
      </c>
      <c r="J92" t="str">
        <f>IF(D92="","",DATEDIF(D92,Categories!$A$5,"Y"))</f>
        <v/>
      </c>
      <c r="K92" t="str">
        <f>IF($J92="","",IF(VLOOKUP(($J92&amp;$C92),Categories!$F:$V,K$7,FALSE)=0,"",VLOOKUP(($J92&amp;$C92),Categories!$F:$V,K$7,FALSE)))</f>
        <v/>
      </c>
      <c r="L92" t="str">
        <f>IF($J92="","",IF(VLOOKUP(($J92&amp;$C92),Categories!$F:$V,L$7,FALSE)=0,"",VLOOKUP(($J92&amp;$C92),Categories!$F:$V,L$7,FALSE)))</f>
        <v/>
      </c>
      <c r="M92" t="str">
        <f>IF($J92="","",IF(VLOOKUP(($J92&amp;$C92),Categories!$F:$V,M$7,FALSE)=0,"",VLOOKUP(($J92&amp;$C92),Categories!$F:$V,M$7,FALSE)))</f>
        <v/>
      </c>
      <c r="N92" t="str">
        <f>IF($J92="","",IF(VLOOKUP(($J92&amp;$C92),Categories!$F:$V,N$7,FALSE)=0,"",VLOOKUP(($J92&amp;$C92),Categories!$F:$V,N$7,FALSE)))</f>
        <v/>
      </c>
      <c r="O92" t="str">
        <f>IF($J92="","",IF(VLOOKUP(($J92&amp;$C92),Categories!$F:$V,O$7,FALSE)=0,"",VLOOKUP(($J92&amp;$C92),Categories!$F:$V,O$7,FALSE)))</f>
        <v/>
      </c>
    </row>
    <row r="93" spans="2:15">
      <c r="B93" s="7"/>
      <c r="C93" s="7"/>
      <c r="D93" s="22"/>
      <c r="E93" s="26"/>
      <c r="F93" s="7"/>
      <c r="G93" s="7"/>
      <c r="H93" t="str">
        <f t="shared" si="2"/>
        <v/>
      </c>
      <c r="J93" t="str">
        <f>IF(D93="","",DATEDIF(D93,Categories!$A$5,"Y"))</f>
        <v/>
      </c>
      <c r="K93" t="str">
        <f>IF($J93="","",IF(VLOOKUP(($J93&amp;$C93),Categories!$F:$V,K$7,FALSE)=0,"",VLOOKUP(($J93&amp;$C93),Categories!$F:$V,K$7,FALSE)))</f>
        <v/>
      </c>
      <c r="L93" t="str">
        <f>IF($J93="","",IF(VLOOKUP(($J93&amp;$C93),Categories!$F:$V,L$7,FALSE)=0,"",VLOOKUP(($J93&amp;$C93),Categories!$F:$V,L$7,FALSE)))</f>
        <v/>
      </c>
      <c r="M93" t="str">
        <f>IF($J93="","",IF(VLOOKUP(($J93&amp;$C93),Categories!$F:$V,M$7,FALSE)=0,"",VLOOKUP(($J93&amp;$C93),Categories!$F:$V,M$7,FALSE)))</f>
        <v/>
      </c>
      <c r="N93" t="str">
        <f>IF($J93="","",IF(VLOOKUP(($J93&amp;$C93),Categories!$F:$V,N$7,FALSE)=0,"",VLOOKUP(($J93&amp;$C93),Categories!$F:$V,N$7,FALSE)))</f>
        <v/>
      </c>
      <c r="O93" t="str">
        <f>IF($J93="","",IF(VLOOKUP(($J93&amp;$C93),Categories!$F:$V,O$7,FALSE)=0,"",VLOOKUP(($J93&amp;$C93),Categories!$F:$V,O$7,FALSE)))</f>
        <v/>
      </c>
    </row>
    <row r="94" spans="2:15">
      <c r="B94" s="7"/>
      <c r="C94" s="7"/>
      <c r="D94" s="24"/>
      <c r="E94" s="26"/>
      <c r="F94" s="7"/>
      <c r="G94" s="7"/>
      <c r="H94" t="str">
        <f t="shared" si="2"/>
        <v/>
      </c>
      <c r="J94" t="str">
        <f>IF(D94="","",DATEDIF(D94,Categories!$A$5,"Y"))</f>
        <v/>
      </c>
      <c r="K94" t="str">
        <f>IF($J94="","",IF(VLOOKUP(($J94&amp;$C94),Categories!$F:$V,K$7,FALSE)=0,"",VLOOKUP(($J94&amp;$C94),Categories!$F:$V,K$7,FALSE)))</f>
        <v/>
      </c>
      <c r="L94" t="str">
        <f>IF($J94="","",IF(VLOOKUP(($J94&amp;$C94),Categories!$F:$V,L$7,FALSE)=0,"",VLOOKUP(($J94&amp;$C94),Categories!$F:$V,L$7,FALSE)))</f>
        <v/>
      </c>
      <c r="M94" t="str">
        <f>IF($J94="","",IF(VLOOKUP(($J94&amp;$C94),Categories!$F:$V,M$7,FALSE)=0,"",VLOOKUP(($J94&amp;$C94),Categories!$F:$V,M$7,FALSE)))</f>
        <v/>
      </c>
      <c r="N94" t="str">
        <f>IF($J94="","",IF(VLOOKUP(($J94&amp;$C94),Categories!$F:$V,N$7,FALSE)=0,"",VLOOKUP(($J94&amp;$C94),Categories!$F:$V,N$7,FALSE)))</f>
        <v/>
      </c>
      <c r="O94" t="str">
        <f>IF($J94="","",IF(VLOOKUP(($J94&amp;$C94),Categories!$F:$V,O$7,FALSE)=0,"",VLOOKUP(($J94&amp;$C94),Categories!$F:$V,O$7,FALSE)))</f>
        <v/>
      </c>
    </row>
    <row r="95" spans="2:15">
      <c r="B95" s="7"/>
      <c r="C95" s="7"/>
      <c r="D95" s="22"/>
      <c r="E95" s="26"/>
      <c r="F95" s="7"/>
      <c r="G95" s="7"/>
      <c r="H95" t="str">
        <f t="shared" si="2"/>
        <v/>
      </c>
      <c r="J95" t="str">
        <f>IF(D95="","",DATEDIF(D95,Categories!$A$5,"Y"))</f>
        <v/>
      </c>
      <c r="K95" t="str">
        <f>IF($J95="","",IF(VLOOKUP(($J95&amp;$C95),Categories!$F:$V,K$7,FALSE)=0,"",VLOOKUP(($J95&amp;$C95),Categories!$F:$V,K$7,FALSE)))</f>
        <v/>
      </c>
      <c r="L95" t="str">
        <f>IF($J95="","",IF(VLOOKUP(($J95&amp;$C95),Categories!$F:$V,L$7,FALSE)=0,"",VLOOKUP(($J95&amp;$C95),Categories!$F:$V,L$7,FALSE)))</f>
        <v/>
      </c>
      <c r="M95" t="str">
        <f>IF($J95="","",IF(VLOOKUP(($J95&amp;$C95),Categories!$F:$V,M$7,FALSE)=0,"",VLOOKUP(($J95&amp;$C95),Categories!$F:$V,M$7,FALSE)))</f>
        <v/>
      </c>
      <c r="N95" t="str">
        <f>IF($J95="","",IF(VLOOKUP(($J95&amp;$C95),Categories!$F:$V,N$7,FALSE)=0,"",VLOOKUP(($J95&amp;$C95),Categories!$F:$V,N$7,FALSE)))</f>
        <v/>
      </c>
      <c r="O95" t="str">
        <f>IF($J95="","",IF(VLOOKUP(($J95&amp;$C95),Categories!$F:$V,O$7,FALSE)=0,"",VLOOKUP(($J95&amp;$C95),Categories!$F:$V,O$7,FALSE)))</f>
        <v/>
      </c>
    </row>
    <row r="96" spans="2:15">
      <c r="B96" s="7"/>
      <c r="C96" s="7"/>
      <c r="D96" s="22"/>
      <c r="E96" s="26"/>
      <c r="F96" s="7"/>
      <c r="G96" s="7"/>
      <c r="H96" t="str">
        <f t="shared" si="2"/>
        <v/>
      </c>
      <c r="J96" t="str">
        <f>IF(D96="","",DATEDIF(D96,Categories!$A$5,"Y"))</f>
        <v/>
      </c>
      <c r="K96" t="str">
        <f>IF($J96="","",IF(VLOOKUP(($J96&amp;$C96),Categories!$F:$V,K$7,FALSE)=0,"",VLOOKUP(($J96&amp;$C96),Categories!$F:$V,K$7,FALSE)))</f>
        <v/>
      </c>
      <c r="L96" t="str">
        <f>IF($J96="","",IF(VLOOKUP(($J96&amp;$C96),Categories!$F:$V,L$7,FALSE)=0,"",VLOOKUP(($J96&amp;$C96),Categories!$F:$V,L$7,FALSE)))</f>
        <v/>
      </c>
      <c r="M96" t="str">
        <f>IF($J96="","",IF(VLOOKUP(($J96&amp;$C96),Categories!$F:$V,M$7,FALSE)=0,"",VLOOKUP(($J96&amp;$C96),Categories!$F:$V,M$7,FALSE)))</f>
        <v/>
      </c>
      <c r="N96" t="str">
        <f>IF($J96="","",IF(VLOOKUP(($J96&amp;$C96),Categories!$F:$V,N$7,FALSE)=0,"",VLOOKUP(($J96&amp;$C96),Categories!$F:$V,N$7,FALSE)))</f>
        <v/>
      </c>
      <c r="O96" t="str">
        <f>IF($J96="","",IF(VLOOKUP(($J96&amp;$C96),Categories!$F:$V,O$7,FALSE)=0,"",VLOOKUP(($J96&amp;$C96),Categories!$F:$V,O$7,FALSE)))</f>
        <v/>
      </c>
    </row>
    <row r="97" spans="2:15">
      <c r="B97" s="7"/>
      <c r="C97" s="7"/>
      <c r="D97" s="22"/>
      <c r="E97" s="26"/>
      <c r="F97" s="7"/>
      <c r="G97" s="7"/>
      <c r="H97" t="str">
        <f t="shared" si="2"/>
        <v/>
      </c>
      <c r="J97" t="str">
        <f>IF(D97="","",DATEDIF(D97,Categories!$A$5,"Y"))</f>
        <v/>
      </c>
      <c r="K97" t="str">
        <f>IF($J97="","",IF(VLOOKUP(($J97&amp;$C97),Categories!$F:$V,K$7,FALSE)=0,"",VLOOKUP(($J97&amp;$C97),Categories!$F:$V,K$7,FALSE)))</f>
        <v/>
      </c>
      <c r="L97" t="str">
        <f>IF($J97="","",IF(VLOOKUP(($J97&amp;$C97),Categories!$F:$V,L$7,FALSE)=0,"",VLOOKUP(($J97&amp;$C97),Categories!$F:$V,L$7,FALSE)))</f>
        <v/>
      </c>
      <c r="M97" t="str">
        <f>IF($J97="","",IF(VLOOKUP(($J97&amp;$C97),Categories!$F:$V,M$7,FALSE)=0,"",VLOOKUP(($J97&amp;$C97),Categories!$F:$V,M$7,FALSE)))</f>
        <v/>
      </c>
      <c r="N97" t="str">
        <f>IF($J97="","",IF(VLOOKUP(($J97&amp;$C97),Categories!$F:$V,N$7,FALSE)=0,"",VLOOKUP(($J97&amp;$C97),Categories!$F:$V,N$7,FALSE)))</f>
        <v/>
      </c>
      <c r="O97" t="str">
        <f>IF($J97="","",IF(VLOOKUP(($J97&amp;$C97),Categories!$F:$V,O$7,FALSE)=0,"",VLOOKUP(($J97&amp;$C97),Categories!$F:$V,O$7,FALSE)))</f>
        <v/>
      </c>
    </row>
    <row r="98" spans="2:15">
      <c r="B98" s="7"/>
      <c r="C98" s="7"/>
      <c r="D98" s="22"/>
      <c r="E98" s="26"/>
      <c r="F98" s="7"/>
      <c r="G98" s="7"/>
      <c r="H98" t="str">
        <f t="shared" si="2"/>
        <v/>
      </c>
      <c r="J98" t="str">
        <f>IF(D98="","",DATEDIF(D98,Categories!$A$5,"Y"))</f>
        <v/>
      </c>
      <c r="K98" t="str">
        <f>IF($J98="","",IF(VLOOKUP(($J98&amp;$C98),Categories!$F:$V,K$7,FALSE)=0,"",VLOOKUP(($J98&amp;$C98),Categories!$F:$V,K$7,FALSE)))</f>
        <v/>
      </c>
      <c r="L98" t="str">
        <f>IF($J98="","",IF(VLOOKUP(($J98&amp;$C98),Categories!$F:$V,L$7,FALSE)=0,"",VLOOKUP(($J98&amp;$C98),Categories!$F:$V,L$7,FALSE)))</f>
        <v/>
      </c>
      <c r="M98" t="str">
        <f>IF($J98="","",IF(VLOOKUP(($J98&amp;$C98),Categories!$F:$V,M$7,FALSE)=0,"",VLOOKUP(($J98&amp;$C98),Categories!$F:$V,M$7,FALSE)))</f>
        <v/>
      </c>
      <c r="N98" t="str">
        <f>IF($J98="","",IF(VLOOKUP(($J98&amp;$C98),Categories!$F:$V,N$7,FALSE)=0,"",VLOOKUP(($J98&amp;$C98),Categories!$F:$V,N$7,FALSE)))</f>
        <v/>
      </c>
      <c r="O98" t="str">
        <f>IF($J98="","",IF(VLOOKUP(($J98&amp;$C98),Categories!$F:$V,O$7,FALSE)=0,"",VLOOKUP(($J98&amp;$C98),Categories!$F:$V,O$7,FALSE)))</f>
        <v/>
      </c>
    </row>
    <row r="99" spans="2:15">
      <c r="B99" s="7"/>
      <c r="C99" s="7"/>
      <c r="D99" s="22"/>
      <c r="E99" s="26"/>
      <c r="F99" s="7"/>
      <c r="G99" s="7"/>
      <c r="H99" t="str">
        <f t="shared" si="2"/>
        <v/>
      </c>
      <c r="J99" t="str">
        <f>IF(D99="","",DATEDIF(D99,Categories!$A$5,"Y"))</f>
        <v/>
      </c>
      <c r="K99" t="str">
        <f>IF($J99="","",IF(VLOOKUP(($J99&amp;$C99),Categories!$F:$V,K$7,FALSE)=0,"",VLOOKUP(($J99&amp;$C99),Categories!$F:$V,K$7,FALSE)))</f>
        <v/>
      </c>
      <c r="L99" t="str">
        <f>IF($J99="","",IF(VLOOKUP(($J99&amp;$C99),Categories!$F:$V,L$7,FALSE)=0,"",VLOOKUP(($J99&amp;$C99),Categories!$F:$V,L$7,FALSE)))</f>
        <v/>
      </c>
      <c r="M99" t="str">
        <f>IF($J99="","",IF(VLOOKUP(($J99&amp;$C99),Categories!$F:$V,M$7,FALSE)=0,"",VLOOKUP(($J99&amp;$C99),Categories!$F:$V,M$7,FALSE)))</f>
        <v/>
      </c>
      <c r="N99" t="str">
        <f>IF($J99="","",IF(VLOOKUP(($J99&amp;$C99),Categories!$F:$V,N$7,FALSE)=0,"",VLOOKUP(($J99&amp;$C99),Categories!$F:$V,N$7,FALSE)))</f>
        <v/>
      </c>
      <c r="O99" t="str">
        <f>IF($J99="","",IF(VLOOKUP(($J99&amp;$C99),Categories!$F:$V,O$7,FALSE)=0,"",VLOOKUP(($J99&amp;$C99),Categories!$F:$V,O$7,FALSE)))</f>
        <v/>
      </c>
    </row>
    <row r="100" spans="2:15">
      <c r="B100" s="7"/>
      <c r="C100" s="7"/>
      <c r="D100" s="22"/>
      <c r="E100" s="26"/>
      <c r="F100" s="7"/>
      <c r="G100" s="7"/>
      <c r="H100" t="str">
        <f t="shared" si="2"/>
        <v/>
      </c>
      <c r="J100" t="str">
        <f>IF(D100="","",DATEDIF(D100,Categories!$A$5,"Y"))</f>
        <v/>
      </c>
      <c r="K100" t="str">
        <f>IF($J100="","",IF(VLOOKUP(($J100&amp;$C100),Categories!$F:$V,K$7,FALSE)=0,"",VLOOKUP(($J100&amp;$C100),Categories!$F:$V,K$7,FALSE)))</f>
        <v/>
      </c>
      <c r="L100" t="str">
        <f>IF($J100="","",IF(VLOOKUP(($J100&amp;$C100),Categories!$F:$V,L$7,FALSE)=0,"",VLOOKUP(($J100&amp;$C100),Categories!$F:$V,L$7,FALSE)))</f>
        <v/>
      </c>
      <c r="M100" t="str">
        <f>IF($J100="","",IF(VLOOKUP(($J100&amp;$C100),Categories!$F:$V,M$7,FALSE)=0,"",VLOOKUP(($J100&amp;$C100),Categories!$F:$V,M$7,FALSE)))</f>
        <v/>
      </c>
      <c r="N100" t="str">
        <f>IF($J100="","",IF(VLOOKUP(($J100&amp;$C100),Categories!$F:$V,N$7,FALSE)=0,"",VLOOKUP(($J100&amp;$C100),Categories!$F:$V,N$7,FALSE)))</f>
        <v/>
      </c>
      <c r="O100" t="str">
        <f>IF($J100="","",IF(VLOOKUP(($J100&amp;$C100),Categories!$F:$V,O$7,FALSE)=0,"",VLOOKUP(($J100&amp;$C100),Categories!$F:$V,O$7,FALSE)))</f>
        <v/>
      </c>
    </row>
    <row r="101" spans="2:15">
      <c r="B101" s="7"/>
      <c r="C101" s="7"/>
      <c r="D101" s="22"/>
      <c r="E101" s="26"/>
      <c r="F101" s="7"/>
      <c r="G101" s="7"/>
      <c r="H101" t="str">
        <f t="shared" si="2"/>
        <v/>
      </c>
      <c r="J101" t="str">
        <f>IF(D101="","",DATEDIF(D101,Categories!$A$5,"Y"))</f>
        <v/>
      </c>
      <c r="K101" t="str">
        <f>IF($J101="","",IF(VLOOKUP(($J101&amp;$C101),Categories!$F:$V,K$7,FALSE)=0,"",VLOOKUP(($J101&amp;$C101),Categories!$F:$V,K$7,FALSE)))</f>
        <v/>
      </c>
      <c r="L101" t="str">
        <f>IF($J101="","",IF(VLOOKUP(($J101&amp;$C101),Categories!$F:$V,L$7,FALSE)=0,"",VLOOKUP(($J101&amp;$C101),Categories!$F:$V,L$7,FALSE)))</f>
        <v/>
      </c>
      <c r="M101" t="str">
        <f>IF($J101="","",IF(VLOOKUP(($J101&amp;$C101),Categories!$F:$V,M$7,FALSE)=0,"",VLOOKUP(($J101&amp;$C101),Categories!$F:$V,M$7,FALSE)))</f>
        <v/>
      </c>
      <c r="N101" t="str">
        <f>IF($J101="","",IF(VLOOKUP(($J101&amp;$C101),Categories!$F:$V,N$7,FALSE)=0,"",VLOOKUP(($J101&amp;$C101),Categories!$F:$V,N$7,FALSE)))</f>
        <v/>
      </c>
      <c r="O101" t="str">
        <f>IF($J101="","",IF(VLOOKUP(($J101&amp;$C101),Categories!$F:$V,O$7,FALSE)=0,"",VLOOKUP(($J101&amp;$C101),Categories!$F:$V,O$7,FALSE)))</f>
        <v/>
      </c>
    </row>
    <row r="102" spans="2:15">
      <c r="B102" s="7"/>
      <c r="C102" s="7"/>
      <c r="D102" s="22"/>
      <c r="E102" s="26"/>
      <c r="F102" s="7"/>
      <c r="G102" s="7"/>
      <c r="H102" t="str">
        <f t="shared" si="2"/>
        <v/>
      </c>
      <c r="J102" t="str">
        <f>IF(D102="","",DATEDIF(D102,Categories!$A$5,"Y"))</f>
        <v/>
      </c>
      <c r="K102" t="str">
        <f>IF($J102="","",IF(VLOOKUP(($J102&amp;$C102),Categories!$F:$V,K$7,FALSE)=0,"",VLOOKUP(($J102&amp;$C102),Categories!$F:$V,K$7,FALSE)))</f>
        <v/>
      </c>
      <c r="L102" t="str">
        <f>IF($J102="","",IF(VLOOKUP(($J102&amp;$C102),Categories!$F:$V,L$7,FALSE)=0,"",VLOOKUP(($J102&amp;$C102),Categories!$F:$V,L$7,FALSE)))</f>
        <v/>
      </c>
      <c r="M102" t="str">
        <f>IF($J102="","",IF(VLOOKUP(($J102&amp;$C102),Categories!$F:$V,M$7,FALSE)=0,"",VLOOKUP(($J102&amp;$C102),Categories!$F:$V,M$7,FALSE)))</f>
        <v/>
      </c>
      <c r="N102" t="str">
        <f>IF($J102="","",IF(VLOOKUP(($J102&amp;$C102),Categories!$F:$V,N$7,FALSE)=0,"",VLOOKUP(($J102&amp;$C102),Categories!$F:$V,N$7,FALSE)))</f>
        <v/>
      </c>
      <c r="O102" t="str">
        <f>IF($J102="","",IF(VLOOKUP(($J102&amp;$C102),Categories!$F:$V,O$7,FALSE)=0,"",VLOOKUP(($J102&amp;$C102),Categories!$F:$V,O$7,FALSE)))</f>
        <v/>
      </c>
    </row>
    <row r="103" spans="2:15">
      <c r="B103" s="7"/>
      <c r="C103" s="7"/>
      <c r="D103" s="22"/>
      <c r="E103" s="26"/>
      <c r="F103" s="7"/>
      <c r="G103" s="7"/>
      <c r="H103" t="str">
        <f t="shared" si="2"/>
        <v/>
      </c>
      <c r="J103" t="str">
        <f>IF(D103="","",DATEDIF(D103,Categories!$A$5,"Y"))</f>
        <v/>
      </c>
      <c r="K103" t="str">
        <f>IF($J103="","",IF(VLOOKUP(($J103&amp;$C103),Categories!$F:$V,K$7,FALSE)=0,"",VLOOKUP(($J103&amp;$C103),Categories!$F:$V,K$7,FALSE)))</f>
        <v/>
      </c>
      <c r="L103" t="str">
        <f>IF($J103="","",IF(VLOOKUP(($J103&amp;$C103),Categories!$F:$V,L$7,FALSE)=0,"",VLOOKUP(($J103&amp;$C103),Categories!$F:$V,L$7,FALSE)))</f>
        <v/>
      </c>
      <c r="M103" t="str">
        <f>IF($J103="","",IF(VLOOKUP(($J103&amp;$C103),Categories!$F:$V,M$7,FALSE)=0,"",VLOOKUP(($J103&amp;$C103),Categories!$F:$V,M$7,FALSE)))</f>
        <v/>
      </c>
      <c r="N103" t="str">
        <f>IF($J103="","",IF(VLOOKUP(($J103&amp;$C103),Categories!$F:$V,N$7,FALSE)=0,"",VLOOKUP(($J103&amp;$C103),Categories!$F:$V,N$7,FALSE)))</f>
        <v/>
      </c>
      <c r="O103" t="str">
        <f>IF($J103="","",IF(VLOOKUP(($J103&amp;$C103),Categories!$F:$V,O$7,FALSE)=0,"",VLOOKUP(($J103&amp;$C103),Categories!$F:$V,O$7,FALSE)))</f>
        <v/>
      </c>
    </row>
    <row r="104" spans="2:15">
      <c r="B104" s="7"/>
      <c r="C104" s="7"/>
      <c r="D104" s="22"/>
      <c r="E104" s="26"/>
      <c r="F104" s="7"/>
      <c r="G104" s="7"/>
      <c r="H104" t="str">
        <f t="shared" si="2"/>
        <v/>
      </c>
      <c r="J104" t="str">
        <f>IF(D104="","",DATEDIF(D104,Categories!$A$5,"Y"))</f>
        <v/>
      </c>
      <c r="K104" t="str">
        <f>IF($J104="","",IF(VLOOKUP(($J104&amp;$C104),Categories!$F:$V,K$7,FALSE)=0,"",VLOOKUP(($J104&amp;$C104),Categories!$F:$V,K$7,FALSE)))</f>
        <v/>
      </c>
      <c r="L104" t="str">
        <f>IF($J104="","",IF(VLOOKUP(($J104&amp;$C104),Categories!$F:$V,L$7,FALSE)=0,"",VLOOKUP(($J104&amp;$C104),Categories!$F:$V,L$7,FALSE)))</f>
        <v/>
      </c>
      <c r="M104" t="str">
        <f>IF($J104="","",IF(VLOOKUP(($J104&amp;$C104),Categories!$F:$V,M$7,FALSE)=0,"",VLOOKUP(($J104&amp;$C104),Categories!$F:$V,M$7,FALSE)))</f>
        <v/>
      </c>
      <c r="N104" t="str">
        <f>IF($J104="","",IF(VLOOKUP(($J104&amp;$C104),Categories!$F:$V,N$7,FALSE)=0,"",VLOOKUP(($J104&amp;$C104),Categories!$F:$V,N$7,FALSE)))</f>
        <v/>
      </c>
      <c r="O104" t="str">
        <f>IF($J104="","",IF(VLOOKUP(($J104&amp;$C104),Categories!$F:$V,O$7,FALSE)=0,"",VLOOKUP(($J104&amp;$C104),Categories!$F:$V,O$7,FALSE)))</f>
        <v/>
      </c>
    </row>
    <row r="105" spans="2:15">
      <c r="B105" s="7"/>
      <c r="C105" s="7"/>
      <c r="D105" s="22"/>
      <c r="E105" s="26"/>
      <c r="F105" s="7"/>
      <c r="G105" s="7"/>
      <c r="H105" t="str">
        <f t="shared" si="2"/>
        <v/>
      </c>
      <c r="J105" t="str">
        <f>IF(D105="","",DATEDIF(D105,Categories!$A$5,"Y"))</f>
        <v/>
      </c>
      <c r="K105" t="str">
        <f>IF($J105="","",IF(VLOOKUP(($J105&amp;$C105),Categories!$F:$V,K$7,FALSE)=0,"",VLOOKUP(($J105&amp;$C105),Categories!$F:$V,K$7,FALSE)))</f>
        <v/>
      </c>
      <c r="L105" t="str">
        <f>IF($J105="","",IF(VLOOKUP(($J105&amp;$C105),Categories!$F:$V,L$7,FALSE)=0,"",VLOOKUP(($J105&amp;$C105),Categories!$F:$V,L$7,FALSE)))</f>
        <v/>
      </c>
      <c r="M105" t="str">
        <f>IF($J105="","",IF(VLOOKUP(($J105&amp;$C105),Categories!$F:$V,M$7,FALSE)=0,"",VLOOKUP(($J105&amp;$C105),Categories!$F:$V,M$7,FALSE)))</f>
        <v/>
      </c>
      <c r="N105" t="str">
        <f>IF($J105="","",IF(VLOOKUP(($J105&amp;$C105),Categories!$F:$V,N$7,FALSE)=0,"",VLOOKUP(($J105&amp;$C105),Categories!$F:$V,N$7,FALSE)))</f>
        <v/>
      </c>
      <c r="O105" t="str">
        <f>IF($J105="","",IF(VLOOKUP(($J105&amp;$C105),Categories!$F:$V,O$7,FALSE)=0,"",VLOOKUP(($J105&amp;$C105),Categories!$F:$V,O$7,FALSE)))</f>
        <v/>
      </c>
    </row>
    <row r="106" spans="2:15">
      <c r="B106" s="7"/>
      <c r="C106" s="7"/>
      <c r="D106" s="22"/>
      <c r="E106" s="26"/>
      <c r="F106" s="7"/>
      <c r="G106" s="7"/>
      <c r="H106" t="str">
        <f t="shared" si="2"/>
        <v/>
      </c>
      <c r="J106" t="str">
        <f>IF(D106="","",DATEDIF(D106,Categories!$A$5,"Y"))</f>
        <v/>
      </c>
      <c r="K106" t="str">
        <f>IF($J106="","",IF(VLOOKUP(($J106&amp;$C106),Categories!$F:$V,K$7,FALSE)=0,"",VLOOKUP(($J106&amp;$C106),Categories!$F:$V,K$7,FALSE)))</f>
        <v/>
      </c>
      <c r="L106" t="str">
        <f>IF($J106="","",IF(VLOOKUP(($J106&amp;$C106),Categories!$F:$V,L$7,FALSE)=0,"",VLOOKUP(($J106&amp;$C106),Categories!$F:$V,L$7,FALSE)))</f>
        <v/>
      </c>
      <c r="M106" t="str">
        <f>IF($J106="","",IF(VLOOKUP(($J106&amp;$C106),Categories!$F:$V,M$7,FALSE)=0,"",VLOOKUP(($J106&amp;$C106),Categories!$F:$V,M$7,FALSE)))</f>
        <v/>
      </c>
      <c r="N106" t="str">
        <f>IF($J106="","",IF(VLOOKUP(($J106&amp;$C106),Categories!$F:$V,N$7,FALSE)=0,"",VLOOKUP(($J106&amp;$C106),Categories!$F:$V,N$7,FALSE)))</f>
        <v/>
      </c>
      <c r="O106" t="str">
        <f>IF($J106="","",IF(VLOOKUP(($J106&amp;$C106),Categories!$F:$V,O$7,FALSE)=0,"",VLOOKUP(($J106&amp;$C106),Categories!$F:$V,O$7,FALSE)))</f>
        <v/>
      </c>
    </row>
    <row r="107" spans="2:15">
      <c r="B107" s="7"/>
      <c r="C107" s="7"/>
      <c r="D107" s="22"/>
      <c r="E107" s="26"/>
      <c r="F107" s="7"/>
      <c r="G107" s="7"/>
      <c r="H107" t="str">
        <f t="shared" si="2"/>
        <v/>
      </c>
      <c r="J107" t="str">
        <f>IF(D107="","",DATEDIF(D107,Categories!$A$5,"Y"))</f>
        <v/>
      </c>
      <c r="K107" t="str">
        <f>IF($J107="","",IF(VLOOKUP(($J107&amp;$C107),Categories!$F:$V,K$7,FALSE)=0,"",VLOOKUP(($J107&amp;$C107),Categories!$F:$V,K$7,FALSE)))</f>
        <v/>
      </c>
      <c r="L107" t="str">
        <f>IF($J107="","",IF(VLOOKUP(($J107&amp;$C107),Categories!$F:$V,L$7,FALSE)=0,"",VLOOKUP(($J107&amp;$C107),Categories!$F:$V,L$7,FALSE)))</f>
        <v/>
      </c>
      <c r="M107" t="str">
        <f>IF($J107="","",IF(VLOOKUP(($J107&amp;$C107),Categories!$F:$V,M$7,FALSE)=0,"",VLOOKUP(($J107&amp;$C107),Categories!$F:$V,M$7,FALSE)))</f>
        <v/>
      </c>
      <c r="N107" t="str">
        <f>IF($J107="","",IF(VLOOKUP(($J107&amp;$C107),Categories!$F:$V,N$7,FALSE)=0,"",VLOOKUP(($J107&amp;$C107),Categories!$F:$V,N$7,FALSE)))</f>
        <v/>
      </c>
      <c r="O107" t="str">
        <f>IF($J107="","",IF(VLOOKUP(($J107&amp;$C107),Categories!$F:$V,O$7,FALSE)=0,"",VLOOKUP(($J107&amp;$C107),Categories!$F:$V,O$7,FALSE)))</f>
        <v/>
      </c>
    </row>
    <row r="108" spans="2:15">
      <c r="B108" s="7"/>
      <c r="C108" s="7"/>
      <c r="D108" s="22"/>
      <c r="E108" s="26"/>
      <c r="F108" s="7"/>
      <c r="G108" s="7"/>
      <c r="H108" t="str">
        <f t="shared" si="2"/>
        <v/>
      </c>
      <c r="J108" t="str">
        <f>IF(D108="","",DATEDIF(D108,Categories!$A$5,"Y"))</f>
        <v/>
      </c>
      <c r="K108" t="str">
        <f>IF($J108="","",IF(VLOOKUP(($J108&amp;$C108),Categories!$F:$V,K$7,FALSE)=0,"",VLOOKUP(($J108&amp;$C108),Categories!$F:$V,K$7,FALSE)))</f>
        <v/>
      </c>
      <c r="L108" t="str">
        <f>IF($J108="","",IF(VLOOKUP(($J108&amp;$C108),Categories!$F:$V,L$7,FALSE)=0,"",VLOOKUP(($J108&amp;$C108),Categories!$F:$V,L$7,FALSE)))</f>
        <v/>
      </c>
      <c r="M108" t="str">
        <f>IF($J108="","",IF(VLOOKUP(($J108&amp;$C108),Categories!$F:$V,M$7,FALSE)=0,"",VLOOKUP(($J108&amp;$C108),Categories!$F:$V,M$7,FALSE)))</f>
        <v/>
      </c>
      <c r="N108" t="str">
        <f>IF($J108="","",IF(VLOOKUP(($J108&amp;$C108),Categories!$F:$V,N$7,FALSE)=0,"",VLOOKUP(($J108&amp;$C108),Categories!$F:$V,N$7,FALSE)))</f>
        <v/>
      </c>
      <c r="O108" t="str">
        <f>IF($J108="","",IF(VLOOKUP(($J108&amp;$C108),Categories!$F:$V,O$7,FALSE)=0,"",VLOOKUP(($J108&amp;$C108),Categories!$F:$V,O$7,FALSE)))</f>
        <v/>
      </c>
    </row>
    <row r="109" spans="2:15">
      <c r="B109" s="7"/>
      <c r="C109" s="7"/>
      <c r="D109" s="22"/>
      <c r="E109" s="26"/>
      <c r="F109" s="7"/>
      <c r="G109" s="7"/>
      <c r="H109" t="str">
        <f t="shared" si="2"/>
        <v/>
      </c>
      <c r="J109" t="str">
        <f>IF(D109="","",DATEDIF(D109,Categories!$A$5,"Y"))</f>
        <v/>
      </c>
      <c r="K109" t="str">
        <f>IF($J109="","",IF(VLOOKUP(($J109&amp;$C109),Categories!$F:$V,K$7,FALSE)=0,"",VLOOKUP(($J109&amp;$C109),Categories!$F:$V,K$7,FALSE)))</f>
        <v/>
      </c>
      <c r="L109" t="str">
        <f>IF($J109="","",IF(VLOOKUP(($J109&amp;$C109),Categories!$F:$V,L$7,FALSE)=0,"",VLOOKUP(($J109&amp;$C109),Categories!$F:$V,L$7,FALSE)))</f>
        <v/>
      </c>
      <c r="M109" t="str">
        <f>IF($J109="","",IF(VLOOKUP(($J109&amp;$C109),Categories!$F:$V,M$7,FALSE)=0,"",VLOOKUP(($J109&amp;$C109),Categories!$F:$V,M$7,FALSE)))</f>
        <v/>
      </c>
      <c r="N109" t="str">
        <f>IF($J109="","",IF(VLOOKUP(($J109&amp;$C109),Categories!$F:$V,N$7,FALSE)=0,"",VLOOKUP(($J109&amp;$C109),Categories!$F:$V,N$7,FALSE)))</f>
        <v/>
      </c>
      <c r="O109" t="str">
        <f>IF($J109="","",IF(VLOOKUP(($J109&amp;$C109),Categories!$F:$V,O$7,FALSE)=0,"",VLOOKUP(($J109&amp;$C109),Categories!$F:$V,O$7,FALSE)))</f>
        <v/>
      </c>
    </row>
    <row r="110" spans="2:15">
      <c r="D110" s="2"/>
    </row>
    <row r="115" spans="4:4">
      <c r="D115" s="2"/>
    </row>
    <row r="136" spans="3:4">
      <c r="C136" s="2"/>
    </row>
    <row r="137" spans="3:4">
      <c r="C137" s="2"/>
    </row>
    <row r="139" spans="3:4">
      <c r="D139" s="2"/>
    </row>
    <row r="140" spans="3:4">
      <c r="C140" s="2"/>
    </row>
    <row r="142" spans="3:4">
      <c r="C142" s="2"/>
    </row>
    <row r="145" spans="3:4">
      <c r="C145" s="2"/>
    </row>
    <row r="146" spans="3:4">
      <c r="C146" s="2"/>
    </row>
    <row r="147" spans="3:4">
      <c r="C147" s="2"/>
    </row>
    <row r="148" spans="3:4">
      <c r="C148" s="2"/>
      <c r="D148" s="2"/>
    </row>
    <row r="168" spans="4:4">
      <c r="D168" s="2"/>
    </row>
    <row r="170" spans="4:4">
      <c r="D170" s="2"/>
    </row>
    <row r="172" spans="4:4">
      <c r="D172" s="2"/>
    </row>
    <row r="174" spans="4:4">
      <c r="D174" s="2"/>
    </row>
    <row r="178" spans="4:4">
      <c r="D178" s="2"/>
    </row>
    <row r="183" spans="4:4">
      <c r="D183" s="2"/>
    </row>
    <row r="189" spans="4:4">
      <c r="D189" s="2"/>
    </row>
    <row r="192" spans="4:4">
      <c r="D192" s="2"/>
    </row>
    <row r="200" spans="4:4">
      <c r="D200" s="2"/>
    </row>
    <row r="206" spans="4:4">
      <c r="D206" s="2"/>
    </row>
  </sheetData>
  <sheetProtection algorithmName="SHA-512" hashValue="/l/7f0Um6z+NmuLVTc1kDkAumvT7FsBHGU1vIKXeDxDizYYFNRTPoMZ/fCYSggaiIQBwqgMj/1YFvW/ZeSaS9Q==" saltValue="YONwVEUzJzzt34Wgd30yTw==" spinCount="100000" sheet="1" selectLockedCells="1"/>
  <mergeCells count="4">
    <mergeCell ref="B2:G2"/>
    <mergeCell ref="B4:G4"/>
    <mergeCell ref="B5:G5"/>
    <mergeCell ref="B7:G7"/>
  </mergeCells>
  <dataValidations count="1">
    <dataValidation type="list" allowBlank="1" showInputMessage="1" showErrorMessage="1" sqref="F10:F109" xr:uid="{FA754A25-D32C-0A45-BA03-B5F0875188A3}">
      <formula1>$K10:$O10</formula1>
    </dataValidation>
  </dataValidations>
  <pageMargins left="0.75" right="0.75" top="1" bottom="1" header="0.5" footer="0.5"/>
  <pageSetup paperSize="0" orientation="portrait" horizontalDpi="4294967292" verticalDpi="4294967292"/>
  <extLst>
    <ext xmlns:x14="http://schemas.microsoft.com/office/spreadsheetml/2009/9/main" uri="{CCE6A557-97BC-4b89-ADB6-D9C93CAAB3DF}">
      <x14:dataValidations xmlns:xm="http://schemas.microsoft.com/office/excel/2006/main" count="1">
        <x14:dataValidation type="list" allowBlank="1" showInputMessage="1" showErrorMessage="1" xr:uid="{4E673E48-15B6-844A-8074-8D4A036CC96F}">
          <x14:formula1>
            <xm:f>Categories!$A$1:$A$2</xm:f>
          </x14:formula1>
          <xm:sqref>C48:C109 C10:C46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K206"/>
  <sheetViews>
    <sheetView topLeftCell="A4" workbookViewId="0">
      <selection activeCell="B10" sqref="B10"/>
    </sheetView>
  </sheetViews>
  <sheetFormatPr baseColWidth="10" defaultColWidth="11" defaultRowHeight="16"/>
  <cols>
    <col min="2" max="2" width="21.33203125" bestFit="1" customWidth="1"/>
    <col min="3" max="3" width="7" customWidth="1"/>
    <col min="4" max="4" width="15.6640625" bestFit="1" customWidth="1"/>
    <col min="5" max="5" width="11.33203125" bestFit="1" customWidth="1"/>
    <col min="6" max="6" width="17.33203125" customWidth="1"/>
    <col min="8" max="8" width="10.83203125" hidden="1" customWidth="1"/>
    <col min="9" max="10" width="15.6640625" hidden="1" customWidth="1"/>
    <col min="11" max="11" width="10.83203125" hidden="1" customWidth="1"/>
    <col min="12" max="12" width="11" customWidth="1"/>
  </cols>
  <sheetData>
    <row r="1" spans="2:11">
      <c r="B1" s="4"/>
    </row>
    <row r="2" spans="2:11" ht="18">
      <c r="B2" s="169" t="s">
        <v>3</v>
      </c>
      <c r="C2" s="169"/>
      <c r="D2" s="169"/>
      <c r="E2" s="169"/>
      <c r="F2" s="169"/>
      <c r="G2" s="3"/>
    </row>
    <row r="3" spans="2:11">
      <c r="B3" s="5"/>
    </row>
    <row r="4" spans="2:11" ht="18">
      <c r="B4" s="169" t="str">
        <f>Information!B5</f>
        <v>Northern Closed Championships &amp; Graded Games</v>
      </c>
      <c r="C4" s="169"/>
      <c r="D4" s="169"/>
      <c r="E4" s="169"/>
      <c r="F4" s="169"/>
      <c r="G4" s="3"/>
    </row>
    <row r="5" spans="2:11" ht="18">
      <c r="B5" s="169" t="str">
        <f>Information!B6</f>
        <v>Saturday 29th November &amp; Sunday 30th November 2025</v>
      </c>
      <c r="C5" s="169"/>
      <c r="D5" s="169"/>
      <c r="E5" s="169"/>
      <c r="F5" s="169"/>
      <c r="G5" s="3"/>
    </row>
    <row r="6" spans="2:11" ht="18">
      <c r="B6" s="8"/>
    </row>
    <row r="7" spans="2:11" ht="18">
      <c r="B7" s="169" t="s">
        <v>339</v>
      </c>
      <c r="C7" s="169"/>
      <c r="D7" s="169"/>
      <c r="E7" s="169"/>
      <c r="F7" s="169"/>
    </row>
    <row r="9" spans="2:11">
      <c r="B9" s="1" t="s">
        <v>0</v>
      </c>
      <c r="C9" s="1" t="s">
        <v>53</v>
      </c>
      <c r="D9" s="1" t="s">
        <v>2</v>
      </c>
      <c r="E9" s="1" t="s">
        <v>1</v>
      </c>
      <c r="F9" s="1" t="s">
        <v>54</v>
      </c>
      <c r="H9" s="1" t="s">
        <v>345</v>
      </c>
      <c r="I9" s="1" t="s">
        <v>64</v>
      </c>
      <c r="J9" s="1" t="s">
        <v>368</v>
      </c>
      <c r="K9" s="1" t="s">
        <v>347</v>
      </c>
    </row>
    <row r="10" spans="2:11">
      <c r="B10" s="7"/>
      <c r="C10" s="170"/>
      <c r="D10" s="15"/>
      <c r="E10" s="7"/>
      <c r="F10" s="170"/>
      <c r="H10" t="str">
        <f>IF(D10="","",DATEDIF(D10,Categories!$A$5,"Y"))</f>
        <v/>
      </c>
      <c r="I10" t="str">
        <f>IF(MOD(ROW(),2)=1,"",IF($H10="","",IF($H11="","",IF(VLOOKUP((MIN($H10:$H11)&amp;$C10),Categories!$F:$V,15,FALSE)="","TOO YOUNG",VLOOKUP(MAX($H10:$H11)&amp;C10,Categories!$F:$V,15,FALSE)))))</f>
        <v/>
      </c>
      <c r="J10" t="str">
        <f>IF(MOD(ROW(),2)=1,"",IF($H10="","",IF($H11="","",IF(VLOOKUP((MIN($H10:$H11)&amp;$C10),Categories!$F:$V,16,FALSE)="","TOO YOUNG",VLOOKUP(MAX($H10:$H11)&amp;C10,Categories!$F:$V,16,FALSE)))))</f>
        <v/>
      </c>
      <c r="K10" t="str">
        <f>IF(MOD(ROW(),2)=1,"",IF($H10="","",IF($H11="","",IF(VLOOKUP((MIN($H10:$H11)&amp;$C10),Categories!$F:$V,17,FALSE)="","TOO YOUNG",VLOOKUP(MAX($H10:$H11)&amp;C10,Categories!$F:$V,17,FALSE)))))</f>
        <v/>
      </c>
    </row>
    <row r="11" spans="2:11">
      <c r="B11" s="16"/>
      <c r="C11" s="171"/>
      <c r="D11" s="17"/>
      <c r="E11" s="18"/>
      <c r="F11" s="170"/>
      <c r="H11" t="str">
        <f>IF(D11="","",DATEDIF(D11,Categories!$A$5,"Y"))</f>
        <v/>
      </c>
      <c r="I11" t="str">
        <f>IF(MOD(ROW(),2)=1,"",IF($H11="","",IF($H12="","",IF(VLOOKUP((MIN($H11:$H12)&amp;$C11),Categories!$F:$V,15,FALSE)="","TOO YOUNG",VLOOKUP(MAX($H11:$H12)&amp;C11,Categories!$F:$V,15,FALSE)))))</f>
        <v/>
      </c>
      <c r="J11" t="str">
        <f>IF(MOD(ROW(),2)=1,"",IF($H11="","",IF($H12="","",IF(VLOOKUP((MIN($H11:$H12)&amp;$C11),Categories!$F:$V,16,FALSE)="","TOO YOUNG",VLOOKUP(MAX($H11:$H12)&amp;C11,Categories!$F:$V,16,FALSE)))))</f>
        <v/>
      </c>
      <c r="K11" t="str">
        <f>IF(MOD(ROW(),2)=1,"",IF($H11="","",IF($H12="","",IF(VLOOKUP((MIN($H11:$H12)&amp;$C11),Categories!$F:$V,17,FALSE)="","TOO YOUNG",VLOOKUP(MAX($H11:$H12)&amp;C11,Categories!$F:$V,17,FALSE)))))</f>
        <v/>
      </c>
    </row>
    <row r="12" spans="2:11">
      <c r="B12" s="7"/>
      <c r="C12" s="172"/>
      <c r="D12" s="15"/>
      <c r="E12" s="7"/>
      <c r="F12" s="170"/>
      <c r="H12" t="str">
        <f>IF(D12="","",DATEDIF(D12,Categories!$A$5,"Y"))</f>
        <v/>
      </c>
      <c r="I12" t="str">
        <f>IF(MOD(ROW(),2)=1,"",IF($H12="","",IF($H13="","",IF(VLOOKUP((MIN($H12:$H13)&amp;$C12),Categories!$F:$V,15,FALSE)="","TOO YOUNG",VLOOKUP(MAX($H12:$H13)&amp;C12,Categories!$F:$V,15,FALSE)))))</f>
        <v/>
      </c>
      <c r="J12" t="str">
        <f>IF(MOD(ROW(),2)=1,"",IF($H12="","",IF($H13="","",IF(VLOOKUP((MIN($H12:$H13)&amp;$C12),Categories!$F:$V,16,FALSE)="","TOO YOUNG",VLOOKUP(MAX($H12:$H13)&amp;C12,Categories!$F:$V,16,FALSE)))))</f>
        <v/>
      </c>
      <c r="K12" t="str">
        <f>IF(MOD(ROW(),2)=1,"",IF($H12="","",IF($H13="","",IF(VLOOKUP((MIN($H12:$H13)&amp;$C12),Categories!$F:$V,17,FALSE)="","TOO YOUNG",VLOOKUP(MAX($H12:$H13)&amp;C12,Categories!$F:$V,17,FALSE)))))</f>
        <v/>
      </c>
    </row>
    <row r="13" spans="2:11">
      <c r="B13" s="7"/>
      <c r="C13" s="170"/>
      <c r="D13" s="15"/>
      <c r="E13" s="7"/>
      <c r="F13" s="170"/>
      <c r="H13" t="str">
        <f>IF(D13="","",DATEDIF(D13,Categories!$A$5,"Y"))</f>
        <v/>
      </c>
      <c r="I13" t="str">
        <f>IF(MOD(ROW(),2)=1,"",IF($H13="","",IF($H14="","",IF(VLOOKUP((MIN($H13:$H14)&amp;$C13),Categories!$F:$V,15,FALSE)="","TOO YOUNG",VLOOKUP(MAX($H13:$H14)&amp;C13,Categories!$F:$V,15,FALSE)))))</f>
        <v/>
      </c>
      <c r="J13" t="str">
        <f>IF(MOD(ROW(),2)=1,"",IF($H13="","",IF($H14="","",IF(VLOOKUP((MIN($H13:$H14)&amp;$C13),Categories!$F:$V,16,FALSE)="","TOO YOUNG",VLOOKUP(MAX($H13:$H14)&amp;C13,Categories!$F:$V,16,FALSE)))))</f>
        <v/>
      </c>
      <c r="K13" t="str">
        <f>IF(MOD(ROW(),2)=1,"",IF($H13="","",IF($H14="","",IF(VLOOKUP((MIN($H13:$H14)&amp;$C13),Categories!$F:$V,17,FALSE)="","TOO YOUNG",VLOOKUP(MAX($H13:$H14)&amp;C13,Categories!$F:$V,17,FALSE)))))</f>
        <v/>
      </c>
    </row>
    <row r="14" spans="2:11">
      <c r="B14" s="7"/>
      <c r="C14" s="173"/>
      <c r="D14" s="15"/>
      <c r="E14" s="7"/>
      <c r="F14" s="170"/>
      <c r="H14" t="str">
        <f>IF(D14="","",DATEDIF(D14,Categories!$A$5,"Y"))</f>
        <v/>
      </c>
      <c r="I14" t="str">
        <f>IF(MOD(ROW(),2)=1,"",IF($H14="","",IF($H15="","",IF(VLOOKUP((MIN($H14:$H15)&amp;$C14),Categories!$F:$V,15,FALSE)="","TOO YOUNG",VLOOKUP(MAX($H14:$H15)&amp;C14,Categories!$F:$V,15,FALSE)))))</f>
        <v/>
      </c>
      <c r="J14" t="str">
        <f>IF(MOD(ROW(),2)=1,"",IF($H14="","",IF($H15="","",IF(VLOOKUP((MIN($H14:$H15)&amp;$C14),Categories!$F:$V,16,FALSE)="","TOO YOUNG",VLOOKUP(MAX($H14:$H15)&amp;C14,Categories!$F:$V,16,FALSE)))))</f>
        <v/>
      </c>
      <c r="K14" t="str">
        <f>IF(MOD(ROW(),2)=1,"",IF($H14="","",IF($H15="","",IF(VLOOKUP((MIN($H14:$H15)&amp;$C14),Categories!$F:$V,17,FALSE)="","TOO YOUNG",VLOOKUP(MAX($H14:$H15)&amp;C14,Categories!$F:$V,17,FALSE)))))</f>
        <v/>
      </c>
    </row>
    <row r="15" spans="2:11">
      <c r="B15" s="7"/>
      <c r="C15" s="173"/>
      <c r="D15" s="15"/>
      <c r="E15" s="7"/>
      <c r="F15" s="170"/>
      <c r="H15" t="str">
        <f>IF(D15="","",DATEDIF(D15,Categories!$A$5,"Y"))</f>
        <v/>
      </c>
      <c r="I15" t="str">
        <f>IF(MOD(ROW(),2)=1,"",IF($H15="","",IF($H16="","",IF(VLOOKUP((MIN($H15:$H16)&amp;$C15),Categories!$F:$V,15,FALSE)="","TOO YOUNG",VLOOKUP(MAX($H15:$H16)&amp;C15,Categories!$F:$V,15,FALSE)))))</f>
        <v/>
      </c>
      <c r="J15" t="str">
        <f>IF(MOD(ROW(),2)=1,"",IF($H15="","",IF($H16="","",IF(VLOOKUP((MIN($H15:$H16)&amp;$C15),Categories!$F:$V,16,FALSE)="","TOO YOUNG",VLOOKUP(MAX($H15:$H16)&amp;C15,Categories!$F:$V,16,FALSE)))))</f>
        <v/>
      </c>
      <c r="K15" t="str">
        <f>IF(MOD(ROW(),2)=1,"",IF($H15="","",IF($H16="","",IF(VLOOKUP((MIN($H15:$H16)&amp;$C15),Categories!$F:$V,17,FALSE)="","TOO YOUNG",VLOOKUP(MAX($H15:$H16)&amp;C15,Categories!$F:$V,17,FALSE)))))</f>
        <v/>
      </c>
    </row>
    <row r="16" spans="2:11">
      <c r="B16" s="7"/>
      <c r="C16" s="173"/>
      <c r="D16" s="15"/>
      <c r="E16" s="26"/>
      <c r="F16" s="170"/>
      <c r="H16" t="str">
        <f>IF(D16="","",DATEDIF(D16,Categories!$A$5,"Y"))</f>
        <v/>
      </c>
      <c r="I16" t="str">
        <f>IF(MOD(ROW(),2)=1,"",IF($H16="","",IF($H17="","",IF(VLOOKUP((MIN($H16:$H17)&amp;$C16),Categories!$F:$V,15,FALSE)="","TOO YOUNG",VLOOKUP(MAX($H16:$H17)&amp;C16,Categories!$F:$V,15,FALSE)))))</f>
        <v/>
      </c>
      <c r="J16" t="str">
        <f>IF(MOD(ROW(),2)=1,"",IF($H16="","",IF($H17="","",IF(VLOOKUP((MIN($H16:$H17)&amp;$C16),Categories!$F:$V,16,FALSE)="","TOO YOUNG",VLOOKUP(MAX($H16:$H17)&amp;C16,Categories!$F:$V,16,FALSE)))))</f>
        <v/>
      </c>
      <c r="K16" t="str">
        <f>IF(MOD(ROW(),2)=1,"",IF($H16="","",IF($H17="","",IF(VLOOKUP((MIN($H16:$H17)&amp;$C16),Categories!$F:$V,17,FALSE)="","TOO YOUNG",VLOOKUP(MAX($H16:$H17)&amp;C16,Categories!$F:$V,17,FALSE)))))</f>
        <v/>
      </c>
    </row>
    <row r="17" spans="2:11">
      <c r="B17" s="7"/>
      <c r="C17" s="173"/>
      <c r="D17" s="15"/>
      <c r="E17" s="26"/>
      <c r="F17" s="170"/>
      <c r="H17" t="str">
        <f>IF(D17="","",DATEDIF(D17,Categories!$A$5,"Y"))</f>
        <v/>
      </c>
      <c r="I17" t="str">
        <f>IF(MOD(ROW(),2)=1,"",IF($H17="","",IF($H18="","",IF(VLOOKUP((MIN($H17:$H18)&amp;$C17),Categories!$F:$V,15,FALSE)="","TOO YOUNG",VLOOKUP(MAX($H17:$H18)&amp;C17,Categories!$F:$V,15,FALSE)))))</f>
        <v/>
      </c>
      <c r="J17" t="str">
        <f>IF(MOD(ROW(),2)=1,"",IF($H17="","",IF($H18="","",IF(VLOOKUP((MIN($H17:$H18)&amp;$C17),Categories!$F:$V,16,FALSE)="","TOO YOUNG",VLOOKUP(MAX($H17:$H18)&amp;C17,Categories!$F:$V,16,FALSE)))))</f>
        <v/>
      </c>
      <c r="K17" t="str">
        <f>IF(MOD(ROW(),2)=1,"",IF($H17="","",IF($H18="","",IF(VLOOKUP((MIN($H17:$H18)&amp;$C17),Categories!$F:$V,17,FALSE)="","TOO YOUNG",VLOOKUP(MAX($H17:$H18)&amp;C17,Categories!$F:$V,17,FALSE)))))</f>
        <v/>
      </c>
    </row>
    <row r="18" spans="2:11">
      <c r="B18" s="7"/>
      <c r="C18" s="173"/>
      <c r="D18" s="15"/>
      <c r="E18" s="7"/>
      <c r="F18" s="170"/>
      <c r="H18" t="str">
        <f>IF(D18="","",DATEDIF(D18,Categories!$A$5,"Y"))</f>
        <v/>
      </c>
      <c r="I18" t="str">
        <f>IF(MOD(ROW(),2)=1,"",IF($H18="","",IF($H19="","",IF(VLOOKUP((MIN($H18:$H19)&amp;$C18),Categories!$F:$V,15,FALSE)="","TOO YOUNG",VLOOKUP(MAX($H18:$H19)&amp;C18,Categories!$F:$V,15,FALSE)))))</f>
        <v/>
      </c>
      <c r="J18" t="str">
        <f>IF(MOD(ROW(),2)=1,"",IF($H18="","",IF($H19="","",IF(VLOOKUP((MIN($H18:$H19)&amp;$C18),Categories!$F:$V,16,FALSE)="","TOO YOUNG",VLOOKUP(MAX($H18:$H19)&amp;C18,Categories!$F:$V,16,FALSE)))))</f>
        <v/>
      </c>
      <c r="K18" t="str">
        <f>IF(MOD(ROW(),2)=1,"",IF($H18="","",IF($H19="","",IF(VLOOKUP((MIN($H18:$H19)&amp;$C18),Categories!$F:$V,17,FALSE)="","TOO YOUNG",VLOOKUP(MAX($H18:$H19)&amp;C18,Categories!$F:$V,17,FALSE)))))</f>
        <v/>
      </c>
    </row>
    <row r="19" spans="2:11">
      <c r="B19" s="7"/>
      <c r="C19" s="173"/>
      <c r="D19" s="15"/>
      <c r="E19" s="7"/>
      <c r="F19" s="170"/>
      <c r="H19" t="str">
        <f>IF(D19="","",DATEDIF(D19,Categories!$A$5,"Y"))</f>
        <v/>
      </c>
      <c r="I19" t="str">
        <f>IF(MOD(ROW(),2)=1,"",IF($H19="","",IF($H20="","",IF(VLOOKUP((MIN($H19:$H20)&amp;$C19),Categories!$F:$V,15,FALSE)="","TOO YOUNG",VLOOKUP(MAX($H19:$H20)&amp;C19,Categories!$F:$V,15,FALSE)))))</f>
        <v/>
      </c>
      <c r="J19" t="str">
        <f>IF(MOD(ROW(),2)=1,"",IF($H19="","",IF($H20="","",IF(VLOOKUP((MIN($H19:$H20)&amp;$C19),Categories!$F:$V,16,FALSE)="","TOO YOUNG",VLOOKUP(MAX($H19:$H20)&amp;C19,Categories!$F:$V,16,FALSE)))))</f>
        <v/>
      </c>
      <c r="K19" t="str">
        <f>IF(MOD(ROW(),2)=1,"",IF($H19="","",IF($H20="","",IF(VLOOKUP((MIN($H19:$H20)&amp;$C19),Categories!$F:$V,17,FALSE)="","TOO YOUNG",VLOOKUP(MAX($H19:$H20)&amp;C19,Categories!$F:$V,17,FALSE)))))</f>
        <v/>
      </c>
    </row>
    <row r="20" spans="2:11">
      <c r="B20" s="7"/>
      <c r="C20" s="173"/>
      <c r="D20" s="15"/>
      <c r="E20" s="7"/>
      <c r="F20" s="170"/>
      <c r="H20" t="str">
        <f>IF(D20="","",DATEDIF(D20,Categories!$A$5,"Y"))</f>
        <v/>
      </c>
      <c r="I20" t="str">
        <f>IF(MOD(ROW(),2)=1,"",IF($H20="","",IF($H21="","",IF(VLOOKUP((MIN($H20:$H21)&amp;$C20),Categories!$F:$V,15,FALSE)="","TOO YOUNG",VLOOKUP(MAX($H20:$H21)&amp;C20,Categories!$F:$V,15,FALSE)))))</f>
        <v/>
      </c>
      <c r="J20" t="str">
        <f>IF(MOD(ROW(),2)=1,"",IF($H20="","",IF($H21="","",IF(VLOOKUP((MIN($H20:$H21)&amp;$C20),Categories!$F:$V,16,FALSE)="","TOO YOUNG",VLOOKUP(MAX($H20:$H21)&amp;C20,Categories!$F:$V,16,FALSE)))))</f>
        <v/>
      </c>
      <c r="K20" t="str">
        <f>IF(MOD(ROW(),2)=1,"",IF($H20="","",IF($H21="","",IF(VLOOKUP((MIN($H20:$H21)&amp;$C20),Categories!$F:$V,17,FALSE)="","TOO YOUNG",VLOOKUP(MAX($H20:$H21)&amp;C20,Categories!$F:$V,17,FALSE)))))</f>
        <v/>
      </c>
    </row>
    <row r="21" spans="2:11">
      <c r="B21" s="7"/>
      <c r="C21" s="173"/>
      <c r="D21" s="15"/>
      <c r="E21" s="7"/>
      <c r="F21" s="170"/>
      <c r="H21" t="str">
        <f>IF(D21="","",DATEDIF(D21,Categories!$A$5,"Y"))</f>
        <v/>
      </c>
      <c r="I21" t="str">
        <f>IF(MOD(ROW(),2)=1,"",IF($H21="","",IF($H22="","",IF(VLOOKUP((MIN($H21:$H22)&amp;$C21),Categories!$F:$V,15,FALSE)="","TOO YOUNG",VLOOKUP(MAX($H21:$H22)&amp;C21,Categories!$F:$V,15,FALSE)))))</f>
        <v/>
      </c>
      <c r="J21" t="str">
        <f>IF(MOD(ROW(),2)=1,"",IF($H21="","",IF($H22="","",IF(VLOOKUP((MIN($H21:$H22)&amp;$C21),Categories!$F:$V,16,FALSE)="","TOO YOUNG",VLOOKUP(MAX($H21:$H22)&amp;C21,Categories!$F:$V,16,FALSE)))))</f>
        <v/>
      </c>
      <c r="K21" t="str">
        <f>IF(MOD(ROW(),2)=1,"",IF($H21="","",IF($H22="","",IF(VLOOKUP((MIN($H21:$H22)&amp;$C21),Categories!$F:$V,17,FALSE)="","TOO YOUNG",VLOOKUP(MAX($H21:$H22)&amp;C21,Categories!$F:$V,17,FALSE)))))</f>
        <v/>
      </c>
    </row>
    <row r="22" spans="2:11">
      <c r="B22" s="7"/>
      <c r="C22" s="173"/>
      <c r="D22" s="15"/>
      <c r="E22" s="7"/>
      <c r="F22" s="170"/>
      <c r="H22" t="str">
        <f>IF(D22="","",DATEDIF(D22,Categories!$A$5,"Y"))</f>
        <v/>
      </c>
      <c r="I22" t="str">
        <f>IF(MOD(ROW(),2)=1,"",IF($H22="","",IF($H23="","",IF(VLOOKUP((MIN($H22:$H23)&amp;$C22),Categories!$F:$V,15,FALSE)="","TOO YOUNG",VLOOKUP(MAX($H22:$H23)&amp;C22,Categories!$F:$V,15,FALSE)))))</f>
        <v/>
      </c>
      <c r="J22" t="str">
        <f>IF(MOD(ROW(),2)=1,"",IF($H22="","",IF($H23="","",IF(VLOOKUP((MIN($H22:$H23)&amp;$C22),Categories!$F:$V,16,FALSE)="","TOO YOUNG",VLOOKUP(MAX($H22:$H23)&amp;C22,Categories!$F:$V,16,FALSE)))))</f>
        <v/>
      </c>
      <c r="K22" t="str">
        <f>IF(MOD(ROW(),2)=1,"",IF($H22="","",IF($H23="","",IF(VLOOKUP((MIN($H22:$H23)&amp;$C22),Categories!$F:$V,17,FALSE)="","TOO YOUNG",VLOOKUP(MAX($H22:$H23)&amp;C22,Categories!$F:$V,17,FALSE)))))</f>
        <v/>
      </c>
    </row>
    <row r="23" spans="2:11">
      <c r="B23" s="7"/>
      <c r="C23" s="173"/>
      <c r="D23" s="15"/>
      <c r="E23" s="7"/>
      <c r="F23" s="170"/>
      <c r="H23" t="str">
        <f>IF(D23="","",DATEDIF(D23,Categories!$A$5,"Y"))</f>
        <v/>
      </c>
      <c r="I23" t="str">
        <f>IF(MOD(ROW(),2)=1,"",IF($H23="","",IF($H24="","",IF(VLOOKUP((MIN($H23:$H24)&amp;$C23),Categories!$F:$V,15,FALSE)="","TOO YOUNG",VLOOKUP(MAX($H23:$H24)&amp;C23,Categories!$F:$V,15,FALSE)))))</f>
        <v/>
      </c>
      <c r="J23" t="str">
        <f>IF(MOD(ROW(),2)=1,"",IF($H23="","",IF($H24="","",IF(VLOOKUP((MIN($H23:$H24)&amp;$C23),Categories!$F:$V,16,FALSE)="","TOO YOUNG",VLOOKUP(MAX($H23:$H24)&amp;C23,Categories!$F:$V,16,FALSE)))))</f>
        <v/>
      </c>
      <c r="K23" t="str">
        <f>IF(MOD(ROW(),2)=1,"",IF($H23="","",IF($H24="","",IF(VLOOKUP((MIN($H23:$H24)&amp;$C23),Categories!$F:$V,17,FALSE)="","TOO YOUNG",VLOOKUP(MAX($H23:$H24)&amp;C23,Categories!$F:$V,17,FALSE)))))</f>
        <v/>
      </c>
    </row>
    <row r="24" spans="2:11">
      <c r="B24" s="7"/>
      <c r="C24" s="173"/>
      <c r="D24" s="15"/>
      <c r="E24" s="7"/>
      <c r="F24" s="170"/>
      <c r="H24" t="str">
        <f>IF(D24="","",DATEDIF(D24,Categories!$A$5,"Y"))</f>
        <v/>
      </c>
      <c r="I24" t="str">
        <f>IF(MOD(ROW(),2)=1,"",IF($H24="","",IF($H25="","",IF(VLOOKUP((MIN($H24:$H25)&amp;$C24),Categories!$F:$V,15,FALSE)="","TOO YOUNG",VLOOKUP(MAX($H24:$H25)&amp;C24,Categories!$F:$V,15,FALSE)))))</f>
        <v/>
      </c>
      <c r="J24" t="str">
        <f>IF(MOD(ROW(),2)=1,"",IF($H24="","",IF($H25="","",IF(VLOOKUP((MIN($H24:$H25)&amp;$C24),Categories!$F:$V,16,FALSE)="","TOO YOUNG",VLOOKUP(MAX($H24:$H25)&amp;C24,Categories!$F:$V,16,FALSE)))))</f>
        <v/>
      </c>
      <c r="K24" t="str">
        <f>IF(MOD(ROW(),2)=1,"",IF($H24="","",IF($H25="","",IF(VLOOKUP((MIN($H24:$H25)&amp;$C24),Categories!$F:$V,17,FALSE)="","TOO YOUNG",VLOOKUP(MAX($H24:$H25)&amp;C24,Categories!$F:$V,17,FALSE)))))</f>
        <v/>
      </c>
    </row>
    <row r="25" spans="2:11">
      <c r="B25" s="7"/>
      <c r="C25" s="173"/>
      <c r="D25" s="15"/>
      <c r="E25" s="7"/>
      <c r="F25" s="170"/>
      <c r="H25" t="str">
        <f>IF(D25="","",DATEDIF(D25,Categories!$A$5,"Y"))</f>
        <v/>
      </c>
      <c r="I25" t="str">
        <f>IF(MOD(ROW(),2)=1,"",IF($H25="","",IF($H26="","",IF(VLOOKUP((MIN($H25:$H26)&amp;$C25),Categories!$F:$V,15,FALSE)="","TOO YOUNG",VLOOKUP(MAX($H25:$H26)&amp;C25,Categories!$F:$V,15,FALSE)))))</f>
        <v/>
      </c>
      <c r="J25" t="str">
        <f>IF(MOD(ROW(),2)=1,"",IF($H25="","",IF($H26="","",IF(VLOOKUP((MIN($H25:$H26)&amp;$C25),Categories!$F:$V,16,FALSE)="","TOO YOUNG",VLOOKUP(MAX($H25:$H26)&amp;C25,Categories!$F:$V,16,FALSE)))))</f>
        <v/>
      </c>
      <c r="K25" t="str">
        <f>IF(MOD(ROW(),2)=1,"",IF($H25="","",IF($H26="","",IF(VLOOKUP((MIN($H25:$H26)&amp;$C25),Categories!$F:$V,17,FALSE)="","TOO YOUNG",VLOOKUP(MAX($H25:$H26)&amp;C25,Categories!$F:$V,17,FALSE)))))</f>
        <v/>
      </c>
    </row>
    <row r="26" spans="2:11">
      <c r="B26" s="7"/>
      <c r="C26" s="173"/>
      <c r="D26" s="15"/>
      <c r="E26" s="7"/>
      <c r="F26" s="170"/>
      <c r="H26" t="str">
        <f>IF(D26="","",DATEDIF(D26,Categories!$A$5,"Y"))</f>
        <v/>
      </c>
      <c r="I26" t="str">
        <f>IF(MOD(ROW(),2)=1,"",IF($H26="","",IF($H27="","",IF(VLOOKUP((MIN($H26:$H27)&amp;$C26),Categories!$F:$V,15,FALSE)="","TOO YOUNG",VLOOKUP(MAX($H26:$H27)&amp;C26,Categories!$F:$V,15,FALSE)))))</f>
        <v/>
      </c>
      <c r="J26" t="str">
        <f>IF(MOD(ROW(),2)=1,"",IF($H26="","",IF($H27="","",IF(VLOOKUP((MIN($H26:$H27)&amp;$C26),Categories!$F:$V,16,FALSE)="","TOO YOUNG",VLOOKUP(MAX($H26:$H27)&amp;C26,Categories!$F:$V,16,FALSE)))))</f>
        <v/>
      </c>
      <c r="K26" t="str">
        <f>IF(MOD(ROW(),2)=1,"",IF($H26="","",IF($H27="","",IF(VLOOKUP((MIN($H26:$H27)&amp;$C26),Categories!$F:$V,17,FALSE)="","TOO YOUNG",VLOOKUP(MAX($H26:$H27)&amp;C26,Categories!$F:$V,17,FALSE)))))</f>
        <v/>
      </c>
    </row>
    <row r="27" spans="2:11">
      <c r="B27" s="7"/>
      <c r="C27" s="173"/>
      <c r="D27" s="15"/>
      <c r="E27" s="7"/>
      <c r="F27" s="170"/>
      <c r="H27" t="str">
        <f>IF(D27="","",DATEDIF(D27,Categories!$A$5,"Y"))</f>
        <v/>
      </c>
      <c r="I27" t="str">
        <f>IF(MOD(ROW(),2)=1,"",IF($H27="","",IF($H28="","",IF(VLOOKUP((MIN($H27:$H28)&amp;$C27),Categories!$F:$V,15,FALSE)="","TOO YOUNG",VLOOKUP(MAX($H27:$H28)&amp;C27,Categories!$F:$V,15,FALSE)))))</f>
        <v/>
      </c>
      <c r="J27" t="str">
        <f>IF(MOD(ROW(),2)=1,"",IF($H27="","",IF($H28="","",IF(VLOOKUP((MIN($H27:$H28)&amp;$C27),Categories!$F:$V,16,FALSE)="","TOO YOUNG",VLOOKUP(MAX($H27:$H28)&amp;C27,Categories!$F:$V,16,FALSE)))))</f>
        <v/>
      </c>
      <c r="K27" t="str">
        <f>IF(MOD(ROW(),2)=1,"",IF($H27="","",IF($H28="","",IF(VLOOKUP((MIN($H27:$H28)&amp;$C27),Categories!$F:$V,17,FALSE)="","TOO YOUNG",VLOOKUP(MAX($H27:$H28)&amp;C27,Categories!$F:$V,17,FALSE)))))</f>
        <v/>
      </c>
    </row>
    <row r="28" spans="2:11">
      <c r="B28" s="7"/>
      <c r="C28" s="173"/>
      <c r="D28" s="22"/>
      <c r="E28" s="26"/>
      <c r="F28" s="170"/>
      <c r="H28" t="str">
        <f>IF(D28="","",DATEDIF(D28,Categories!$A$5,"Y"))</f>
        <v/>
      </c>
      <c r="I28" t="str">
        <f>IF(MOD(ROW(),2)=1,"",IF($H28="","",IF($H29="","",IF(VLOOKUP((MIN($H28:$H29)&amp;$C28),Categories!$F:$V,15,FALSE)="","TOO YOUNG",VLOOKUP(MAX($H28:$H29)&amp;C28,Categories!$F:$V,15,FALSE)))))</f>
        <v/>
      </c>
      <c r="J28" t="str">
        <f>IF(MOD(ROW(),2)=1,"",IF($H28="","",IF($H29="","",IF(VLOOKUP((MIN($H28:$H29)&amp;$C28),Categories!$F:$V,16,FALSE)="","TOO YOUNG",VLOOKUP(MAX($H28:$H29)&amp;C28,Categories!$F:$V,16,FALSE)))))</f>
        <v/>
      </c>
      <c r="K28" t="str">
        <f>IF(MOD(ROW(),2)=1,"",IF($H28="","",IF($H29="","",IF(VLOOKUP((MIN($H28:$H29)&amp;$C28),Categories!$F:$V,17,FALSE)="","TOO YOUNG",VLOOKUP(MAX($H28:$H29)&amp;C28,Categories!$F:$V,17,FALSE)))))</f>
        <v/>
      </c>
    </row>
    <row r="29" spans="2:11">
      <c r="B29" s="7"/>
      <c r="C29" s="173"/>
      <c r="D29" s="22"/>
      <c r="E29" s="26"/>
      <c r="F29" s="170"/>
      <c r="H29" t="str">
        <f>IF(D29="","",DATEDIF(D29,Categories!$A$5,"Y"))</f>
        <v/>
      </c>
      <c r="I29" t="str">
        <f>IF(MOD(ROW(),2)=1,"",IF($H29="","",IF($H30="","",IF(VLOOKUP((MIN($H29:$H30)&amp;$C29),Categories!$F:$V,15,FALSE)="","TOO YOUNG",VLOOKUP(MAX($H29:$H30)&amp;C29,Categories!$F:$V,15,FALSE)))))</f>
        <v/>
      </c>
      <c r="J29" t="str">
        <f>IF(MOD(ROW(),2)=1,"",IF($H29="","",IF($H30="","",IF(VLOOKUP((MIN($H29:$H30)&amp;$C29),Categories!$F:$V,16,FALSE)="","TOO YOUNG",VLOOKUP(MAX($H29:$H30)&amp;C29,Categories!$F:$V,16,FALSE)))))</f>
        <v/>
      </c>
      <c r="K29" t="str">
        <f>IF(MOD(ROW(),2)=1,"",IF($H29="","",IF($H30="","",IF(VLOOKUP((MIN($H29:$H30)&amp;$C29),Categories!$F:$V,17,FALSE)="","TOO YOUNG",VLOOKUP(MAX($H29:$H30)&amp;C29,Categories!$F:$V,17,FALSE)))))</f>
        <v/>
      </c>
    </row>
    <row r="30" spans="2:11">
      <c r="B30" s="7"/>
      <c r="C30" s="173"/>
      <c r="D30" s="22"/>
      <c r="E30" s="7"/>
      <c r="F30" s="170"/>
      <c r="H30" t="str">
        <f>IF(D30="","",DATEDIF(D30,Categories!$A$5,"Y"))</f>
        <v/>
      </c>
      <c r="I30" t="str">
        <f>IF(MOD(ROW(),2)=1,"",IF($H30="","",IF($H31="","",IF(VLOOKUP((MIN($H30:$H31)&amp;$C30),Categories!$F:$V,15,FALSE)="","TOO YOUNG",VLOOKUP(MAX($H30:$H31)&amp;C30,Categories!$F:$V,15,FALSE)))))</f>
        <v/>
      </c>
      <c r="J30" t="str">
        <f>IF(MOD(ROW(),2)=1,"",IF($H30="","",IF($H31="","",IF(VLOOKUP((MIN($H30:$H31)&amp;$C30),Categories!$F:$V,16,FALSE)="","TOO YOUNG",VLOOKUP(MAX($H30:$H31)&amp;C30,Categories!$F:$V,16,FALSE)))))</f>
        <v/>
      </c>
      <c r="K30" t="str">
        <f>IF(MOD(ROW(),2)=1,"",IF($H30="","",IF($H31="","",IF(VLOOKUP((MIN($H30:$H31)&amp;$C30),Categories!$F:$V,17,FALSE)="","TOO YOUNG",VLOOKUP(MAX($H30:$H31)&amp;C30,Categories!$F:$V,17,FALSE)))))</f>
        <v/>
      </c>
    </row>
    <row r="31" spans="2:11">
      <c r="B31" s="7"/>
      <c r="C31" s="173"/>
      <c r="D31" s="22"/>
      <c r="E31" s="26"/>
      <c r="F31" s="170"/>
      <c r="H31" t="str">
        <f>IF(D31="","",DATEDIF(D31,Categories!$A$5,"Y"))</f>
        <v/>
      </c>
      <c r="I31" t="str">
        <f>IF(MOD(ROW(),2)=1,"",IF($H31="","",IF($H32="","",IF(VLOOKUP((MIN($H31:$H32)&amp;$C31),Categories!$F:$V,15,FALSE)="","TOO YOUNG",VLOOKUP(MAX($H31:$H32)&amp;C31,Categories!$F:$V,15,FALSE)))))</f>
        <v/>
      </c>
      <c r="J31" t="str">
        <f>IF(MOD(ROW(),2)=1,"",IF($H31="","",IF($H32="","",IF(VLOOKUP((MIN($H31:$H32)&amp;$C31),Categories!$F:$V,16,FALSE)="","TOO YOUNG",VLOOKUP(MAX($H31:$H32)&amp;C31,Categories!$F:$V,16,FALSE)))))</f>
        <v/>
      </c>
      <c r="K31" t="str">
        <f>IF(MOD(ROW(),2)=1,"",IF($H31="","",IF($H32="","",IF(VLOOKUP((MIN($H31:$H32)&amp;$C31),Categories!$F:$V,17,FALSE)="","TOO YOUNG",VLOOKUP(MAX($H31:$H32)&amp;C31,Categories!$F:$V,17,FALSE)))))</f>
        <v/>
      </c>
    </row>
    <row r="32" spans="2:11">
      <c r="B32" s="7"/>
      <c r="C32" s="173"/>
      <c r="D32" s="15"/>
      <c r="E32" s="7"/>
      <c r="F32" s="170"/>
      <c r="H32" t="str">
        <f>IF(D32="","",DATEDIF(D32,Categories!$A$5,"Y"))</f>
        <v/>
      </c>
      <c r="I32" t="str">
        <f>IF(MOD(ROW(),2)=1,"",IF($H32="","",IF($H33="","",IF(VLOOKUP((MIN($H32:$H33)&amp;$C32),Categories!$F:$V,15,FALSE)="","TOO YOUNG",VLOOKUP(MAX($H32:$H33)&amp;C32,Categories!$F:$V,15,FALSE)))))</f>
        <v/>
      </c>
      <c r="J32" t="str">
        <f>IF(MOD(ROW(),2)=1,"",IF($H32="","",IF($H33="","",IF(VLOOKUP((MIN($H32:$H33)&amp;$C32),Categories!$F:$V,16,FALSE)="","TOO YOUNG",VLOOKUP(MAX($H32:$H33)&amp;C32,Categories!$F:$V,16,FALSE)))))</f>
        <v/>
      </c>
      <c r="K32" t="str">
        <f>IF(MOD(ROW(),2)=1,"",IF($H32="","",IF($H33="","",IF(VLOOKUP((MIN($H32:$H33)&amp;$C32),Categories!$F:$V,17,FALSE)="","TOO YOUNG",VLOOKUP(MAX($H32:$H33)&amp;C32,Categories!$F:$V,17,FALSE)))))</f>
        <v/>
      </c>
    </row>
    <row r="33" spans="2:11">
      <c r="B33" s="7"/>
      <c r="C33" s="173"/>
      <c r="D33" s="15"/>
      <c r="E33" s="7"/>
      <c r="F33" s="170"/>
      <c r="H33" t="str">
        <f>IF(D33="","",DATEDIF(D33,Categories!$A$5,"Y"))</f>
        <v/>
      </c>
      <c r="I33" t="str">
        <f>IF(MOD(ROW(),2)=1,"",IF($H33="","",IF($H34="","",IF(VLOOKUP((MIN($H33:$H34)&amp;$C33),Categories!$F:$V,15,FALSE)="","TOO YOUNG",VLOOKUP(MAX($H33:$H34)&amp;C33,Categories!$F:$V,15,FALSE)))))</f>
        <v/>
      </c>
      <c r="J33" t="str">
        <f>IF(MOD(ROW(),2)=1,"",IF($H33="","",IF($H34="","",IF(VLOOKUP((MIN($H33:$H34)&amp;$C33),Categories!$F:$V,16,FALSE)="","TOO YOUNG",VLOOKUP(MAX($H33:$H34)&amp;C33,Categories!$F:$V,16,FALSE)))))</f>
        <v/>
      </c>
      <c r="K33" t="str">
        <f>IF(MOD(ROW(),2)=1,"",IF($H33="","",IF($H34="","",IF(VLOOKUP((MIN($H33:$H34)&amp;$C33),Categories!$F:$V,17,FALSE)="","TOO YOUNG",VLOOKUP(MAX($H33:$H34)&amp;C33,Categories!$F:$V,17,FALSE)))))</f>
        <v/>
      </c>
    </row>
    <row r="34" spans="2:11">
      <c r="B34" s="7"/>
      <c r="C34" s="173"/>
      <c r="D34" s="15"/>
      <c r="E34" s="7"/>
      <c r="F34" s="170"/>
      <c r="H34" t="str">
        <f>IF(D34="","",DATEDIF(D34,Categories!$A$5,"Y"))</f>
        <v/>
      </c>
      <c r="I34" t="str">
        <f>IF(MOD(ROW(),2)=1,"",IF($H34="","",IF($H35="","",IF(VLOOKUP((MIN($H34:$H35)&amp;$C34),Categories!$F:$V,15,FALSE)="","TOO YOUNG",VLOOKUP(MAX($H34:$H35)&amp;C34,Categories!$F:$V,15,FALSE)))))</f>
        <v/>
      </c>
      <c r="J34" t="str">
        <f>IF(MOD(ROW(),2)=1,"",IF($H34="","",IF($H35="","",IF(VLOOKUP((MIN($H34:$H35)&amp;$C34),Categories!$F:$V,16,FALSE)="","TOO YOUNG",VLOOKUP(MAX($H34:$H35)&amp;C34,Categories!$F:$V,16,FALSE)))))</f>
        <v/>
      </c>
      <c r="K34" t="str">
        <f>IF(MOD(ROW(),2)=1,"",IF($H34="","",IF($H35="","",IF(VLOOKUP((MIN($H34:$H35)&amp;$C34),Categories!$F:$V,17,FALSE)="","TOO YOUNG",VLOOKUP(MAX($H34:$H35)&amp;C34,Categories!$F:$V,17,FALSE)))))</f>
        <v/>
      </c>
    </row>
    <row r="35" spans="2:11">
      <c r="B35" s="7"/>
      <c r="C35" s="173"/>
      <c r="D35" s="15"/>
      <c r="E35" s="7"/>
      <c r="F35" s="170"/>
      <c r="H35" t="str">
        <f>IF(D35="","",DATEDIF(D35,Categories!$A$5,"Y"))</f>
        <v/>
      </c>
      <c r="I35" t="str">
        <f>IF(MOD(ROW(),2)=1,"",IF($H35="","",IF($H36="","",IF(VLOOKUP((MIN($H35:$H36)&amp;$C35),Categories!$F:$V,15,FALSE)="","TOO YOUNG",VLOOKUP(MAX($H35:$H36)&amp;C35,Categories!$F:$V,15,FALSE)))))</f>
        <v/>
      </c>
      <c r="J35" t="str">
        <f>IF(MOD(ROW(),2)=1,"",IF($H35="","",IF($H36="","",IF(VLOOKUP((MIN($H35:$H36)&amp;$C35),Categories!$F:$V,16,FALSE)="","TOO YOUNG",VLOOKUP(MAX($H35:$H36)&amp;C35,Categories!$F:$V,16,FALSE)))))</f>
        <v/>
      </c>
      <c r="K35" t="str">
        <f>IF(MOD(ROW(),2)=1,"",IF($H35="","",IF($H36="","",IF(VLOOKUP((MIN($H35:$H36)&amp;$C35),Categories!$F:$V,17,FALSE)="","TOO YOUNG",VLOOKUP(MAX($H35:$H36)&amp;C35,Categories!$F:$V,17,FALSE)))))</f>
        <v/>
      </c>
    </row>
    <row r="36" spans="2:11">
      <c r="B36" s="7"/>
      <c r="C36" s="173"/>
      <c r="D36" s="15"/>
      <c r="E36" s="7"/>
      <c r="F36" s="170"/>
      <c r="H36" t="str">
        <f>IF(D36="","",DATEDIF(D36,Categories!$A$5,"Y"))</f>
        <v/>
      </c>
      <c r="I36" t="str">
        <f>IF(MOD(ROW(),2)=1,"",IF($H36="","",IF($H37="","",IF(VLOOKUP((MIN($H36:$H37)&amp;$C36),Categories!$F:$V,15,FALSE)="","TOO YOUNG",VLOOKUP(MAX($H36:$H37)&amp;C36,Categories!$F:$V,15,FALSE)))))</f>
        <v/>
      </c>
      <c r="J36" t="str">
        <f>IF(MOD(ROW(),2)=1,"",IF($H36="","",IF($H37="","",IF(VLOOKUP((MIN($H36:$H37)&amp;$C36),Categories!$F:$V,16,FALSE)="","TOO YOUNG",VLOOKUP(MAX($H36:$H37)&amp;C36,Categories!$F:$V,16,FALSE)))))</f>
        <v/>
      </c>
      <c r="K36" t="str">
        <f>IF(MOD(ROW(),2)=1,"",IF($H36="","",IF($H37="","",IF(VLOOKUP((MIN($H36:$H37)&amp;$C36),Categories!$F:$V,17,FALSE)="","TOO YOUNG",VLOOKUP(MAX($H36:$H37)&amp;C36,Categories!$F:$V,17,FALSE)))))</f>
        <v/>
      </c>
    </row>
    <row r="37" spans="2:11">
      <c r="B37" s="7"/>
      <c r="C37" s="173"/>
      <c r="D37" s="19"/>
      <c r="E37" s="7"/>
      <c r="F37" s="170"/>
      <c r="H37" t="str">
        <f>IF(D37="","",DATEDIF(D37,Categories!$A$5,"Y"))</f>
        <v/>
      </c>
      <c r="I37" t="str">
        <f>IF(MOD(ROW(),2)=1,"",IF($H37="","",IF($H38="","",IF(VLOOKUP((MIN($H37:$H38)&amp;$C37),Categories!$F:$V,15,FALSE)="","TOO YOUNG",VLOOKUP(MAX($H37:$H38)&amp;C37,Categories!$F:$V,15,FALSE)))))</f>
        <v/>
      </c>
      <c r="J37" t="str">
        <f>IF(MOD(ROW(),2)=1,"",IF($H37="","",IF($H38="","",IF(VLOOKUP((MIN($H37:$H38)&amp;$C37),Categories!$F:$V,16,FALSE)="","TOO YOUNG",VLOOKUP(MAX($H37:$H38)&amp;C37,Categories!$F:$V,16,FALSE)))))</f>
        <v/>
      </c>
      <c r="K37" t="str">
        <f>IF(MOD(ROW(),2)=1,"",IF($H37="","",IF($H38="","",IF(VLOOKUP((MIN($H37:$H38)&amp;$C37),Categories!$F:$V,17,FALSE)="","TOO YOUNG",VLOOKUP(MAX($H37:$H38)&amp;C37,Categories!$F:$V,17,FALSE)))))</f>
        <v/>
      </c>
    </row>
    <row r="38" spans="2:11">
      <c r="B38" s="7"/>
      <c r="C38" s="173"/>
      <c r="D38" s="15"/>
      <c r="E38" s="7"/>
      <c r="F38" s="170"/>
      <c r="H38" t="str">
        <f>IF(D38="","",DATEDIF(D38,Categories!$A$5,"Y"))</f>
        <v/>
      </c>
      <c r="I38" t="str">
        <f>IF(MOD(ROW(),2)=1,"",IF($H38="","",IF($H39="","",IF(VLOOKUP((MIN($H38:$H39)&amp;$C38),Categories!$F:$V,15,FALSE)="","TOO YOUNG",VLOOKUP(MAX($H38:$H39)&amp;C38,Categories!$F:$V,15,FALSE)))))</f>
        <v/>
      </c>
      <c r="J38" t="str">
        <f>IF(MOD(ROW(),2)=1,"",IF($H38="","",IF($H39="","",IF(VLOOKUP((MIN($H38:$H39)&amp;$C38),Categories!$F:$V,16,FALSE)="","TOO YOUNG",VLOOKUP(MAX($H38:$H39)&amp;C38,Categories!$F:$V,16,FALSE)))))</f>
        <v/>
      </c>
      <c r="K38" t="str">
        <f>IF(MOD(ROW(),2)=1,"",IF($H38="","",IF($H39="","",IF(VLOOKUP((MIN($H38:$H39)&amp;$C38),Categories!$F:$V,17,FALSE)="","TOO YOUNG",VLOOKUP(MAX($H38:$H39)&amp;C38,Categories!$F:$V,17,FALSE)))))</f>
        <v/>
      </c>
    </row>
    <row r="39" spans="2:11">
      <c r="B39" s="7"/>
      <c r="C39" s="173"/>
      <c r="D39" s="15"/>
      <c r="E39" s="7"/>
      <c r="F39" s="170"/>
      <c r="H39" t="str">
        <f>IF(D39="","",DATEDIF(D39,Categories!$A$5,"Y"))</f>
        <v/>
      </c>
      <c r="I39" t="str">
        <f>IF(MOD(ROW(),2)=1,"",IF($H39="","",IF($H40="","",IF(VLOOKUP((MIN($H39:$H40)&amp;$C39),Categories!$F:$V,15,FALSE)="","TOO YOUNG",VLOOKUP(MAX($H39:$H40)&amp;C39,Categories!$F:$V,15,FALSE)))))</f>
        <v/>
      </c>
      <c r="J39" t="str">
        <f>IF(MOD(ROW(),2)=1,"",IF($H39="","",IF($H40="","",IF(VLOOKUP((MIN($H39:$H40)&amp;$C39),Categories!$F:$V,16,FALSE)="","TOO YOUNG",VLOOKUP(MAX($H39:$H40)&amp;C39,Categories!$F:$V,16,FALSE)))))</f>
        <v/>
      </c>
      <c r="K39" t="str">
        <f>IF(MOD(ROW(),2)=1,"",IF($H39="","",IF($H40="","",IF(VLOOKUP((MIN($H39:$H40)&amp;$C39),Categories!$F:$V,17,FALSE)="","TOO YOUNG",VLOOKUP(MAX($H39:$H40)&amp;C39,Categories!$F:$V,17,FALSE)))))</f>
        <v/>
      </c>
    </row>
    <row r="40" spans="2:11">
      <c r="B40" s="7"/>
      <c r="C40" s="173"/>
      <c r="D40" s="15"/>
      <c r="E40" s="7"/>
      <c r="F40" s="170"/>
      <c r="H40" t="str">
        <f>IF(D40="","",DATEDIF(D40,Categories!$A$5,"Y"))</f>
        <v/>
      </c>
      <c r="I40" t="str">
        <f>IF(MOD(ROW(),2)=1,"",IF($H40="","",IF($H41="","",IF(VLOOKUP((MIN($H40:$H41)&amp;$C40),Categories!$F:$V,15,FALSE)="","TOO YOUNG",VLOOKUP(MAX($H40:$H41)&amp;C40,Categories!$F:$V,15,FALSE)))))</f>
        <v/>
      </c>
      <c r="J40" t="str">
        <f>IF(MOD(ROW(),2)=1,"",IF($H40="","",IF($H41="","",IF(VLOOKUP((MIN($H40:$H41)&amp;$C40),Categories!$F:$V,16,FALSE)="","TOO YOUNG",VLOOKUP(MAX($H40:$H41)&amp;C40,Categories!$F:$V,16,FALSE)))))</f>
        <v/>
      </c>
      <c r="K40" t="str">
        <f>IF(MOD(ROW(),2)=1,"",IF($H40="","",IF($H41="","",IF(VLOOKUP((MIN($H40:$H41)&amp;$C40),Categories!$F:$V,17,FALSE)="","TOO YOUNG",VLOOKUP(MAX($H40:$H41)&amp;C40,Categories!$F:$V,17,FALSE)))))</f>
        <v/>
      </c>
    </row>
    <row r="41" spans="2:11">
      <c r="B41" s="7"/>
      <c r="C41" s="173"/>
      <c r="D41" s="15"/>
      <c r="E41" s="7"/>
      <c r="F41" s="170"/>
      <c r="H41" t="str">
        <f>IF(D41="","",DATEDIF(D41,Categories!$A$5,"Y"))</f>
        <v/>
      </c>
      <c r="I41" t="str">
        <f>IF(MOD(ROW(),2)=1,"",IF($H41="","",IF($H42="","",IF(VLOOKUP((MIN($H41:$H42)&amp;$C41),Categories!$F:$V,15,FALSE)="","TOO YOUNG",VLOOKUP(MAX($H41:$H42)&amp;C41,Categories!$F:$V,15,FALSE)))))</f>
        <v/>
      </c>
      <c r="J41" t="str">
        <f>IF(MOD(ROW(),2)=1,"",IF($H41="","",IF($H42="","",IF(VLOOKUP((MIN($H41:$H42)&amp;$C41),Categories!$F:$V,16,FALSE)="","TOO YOUNG",VLOOKUP(MAX($H41:$H42)&amp;C41,Categories!$F:$V,16,FALSE)))))</f>
        <v/>
      </c>
      <c r="K41" t="str">
        <f>IF(MOD(ROW(),2)=1,"",IF($H41="","",IF($H42="","",IF(VLOOKUP((MIN($H41:$H42)&amp;$C41),Categories!$F:$V,17,FALSE)="","TOO YOUNG",VLOOKUP(MAX($H41:$H42)&amp;C41,Categories!$F:$V,17,FALSE)))))</f>
        <v/>
      </c>
    </row>
    <row r="42" spans="2:11">
      <c r="B42" s="7"/>
      <c r="C42" s="173"/>
      <c r="D42" s="15"/>
      <c r="E42" s="7"/>
      <c r="F42" s="170"/>
      <c r="H42" t="str">
        <f>IF(D42="","",DATEDIF(D42,Categories!$A$5,"Y"))</f>
        <v/>
      </c>
      <c r="I42" t="str">
        <f>IF(MOD(ROW(),2)=1,"",IF($H42="","",IF($H43="","",IF(VLOOKUP((MIN($H42:$H43)&amp;$C42),Categories!$F:$V,15,FALSE)="","TOO YOUNG",VLOOKUP(MAX($H42:$H43)&amp;C42,Categories!$F:$V,15,FALSE)))))</f>
        <v/>
      </c>
      <c r="J42" t="str">
        <f>IF(MOD(ROW(),2)=1,"",IF($H42="","",IF($H43="","",IF(VLOOKUP((MIN($H42:$H43)&amp;$C42),Categories!$F:$V,16,FALSE)="","TOO YOUNG",VLOOKUP(MAX($H42:$H43)&amp;C42,Categories!$F:$V,16,FALSE)))))</f>
        <v/>
      </c>
      <c r="K42" t="str">
        <f>IF(MOD(ROW(),2)=1,"",IF($H42="","",IF($H43="","",IF(VLOOKUP((MIN($H42:$H43)&amp;$C42),Categories!$F:$V,17,FALSE)="","TOO YOUNG",VLOOKUP(MAX($H42:$H43)&amp;C42,Categories!$F:$V,17,FALSE)))))</f>
        <v/>
      </c>
    </row>
    <row r="43" spans="2:11">
      <c r="B43" s="7"/>
      <c r="C43" s="173"/>
      <c r="D43" s="15"/>
      <c r="E43" s="7"/>
      <c r="F43" s="170"/>
      <c r="H43" t="str">
        <f>IF(D43="","",DATEDIF(D43,Categories!$A$5,"Y"))</f>
        <v/>
      </c>
      <c r="I43" t="str">
        <f>IF(MOD(ROW(),2)=1,"",IF($H43="","",IF($H44="","",IF(VLOOKUP((MIN($H43:$H44)&amp;$C43),Categories!$F:$V,15,FALSE)="","TOO YOUNG",VLOOKUP(MAX($H43:$H44)&amp;C43,Categories!$F:$V,15,FALSE)))))</f>
        <v/>
      </c>
      <c r="J43" t="str">
        <f>IF(MOD(ROW(),2)=1,"",IF($H43="","",IF($H44="","",IF(VLOOKUP((MIN($H43:$H44)&amp;$C43),Categories!$F:$V,16,FALSE)="","TOO YOUNG",VLOOKUP(MAX($H43:$H44)&amp;C43,Categories!$F:$V,16,FALSE)))))</f>
        <v/>
      </c>
      <c r="K43" t="str">
        <f>IF(MOD(ROW(),2)=1,"",IF($H43="","",IF($H44="","",IF(VLOOKUP((MIN($H43:$H44)&amp;$C43),Categories!$F:$V,17,FALSE)="","TOO YOUNG",VLOOKUP(MAX($H43:$H44)&amp;C43,Categories!$F:$V,17,FALSE)))))</f>
        <v/>
      </c>
    </row>
    <row r="44" spans="2:11">
      <c r="B44" s="7"/>
      <c r="C44" s="173"/>
      <c r="D44" s="15"/>
      <c r="E44" s="7"/>
      <c r="F44" s="170"/>
      <c r="H44" t="str">
        <f>IF(D44="","",DATEDIF(D44,Categories!$A$5,"Y"))</f>
        <v/>
      </c>
      <c r="I44" t="str">
        <f>IF(MOD(ROW(),2)=1,"",IF($H44="","",IF($H45="","",IF(VLOOKUP((MIN($H44:$H45)&amp;$C44),Categories!$F:$V,15,FALSE)="","TOO YOUNG",VLOOKUP(MAX($H44:$H45)&amp;C44,Categories!$F:$V,15,FALSE)))))</f>
        <v/>
      </c>
      <c r="J44" t="str">
        <f>IF(MOD(ROW(),2)=1,"",IF($H44="","",IF($H45="","",IF(VLOOKUP((MIN($H44:$H45)&amp;$C44),Categories!$F:$V,16,FALSE)="","TOO YOUNG",VLOOKUP(MAX($H44:$H45)&amp;C44,Categories!$F:$V,16,FALSE)))))</f>
        <v/>
      </c>
      <c r="K44" t="str">
        <f>IF(MOD(ROW(),2)=1,"",IF($H44="","",IF($H45="","",IF(VLOOKUP((MIN($H44:$H45)&amp;$C44),Categories!$F:$V,17,FALSE)="","TOO YOUNG",VLOOKUP(MAX($H44:$H45)&amp;C44,Categories!$F:$V,17,FALSE)))))</f>
        <v/>
      </c>
    </row>
    <row r="45" spans="2:11">
      <c r="B45" s="7"/>
      <c r="C45" s="173"/>
      <c r="D45" s="15"/>
      <c r="E45" s="7"/>
      <c r="F45" s="170"/>
      <c r="H45" t="str">
        <f>IF(D45="","",DATEDIF(D45,Categories!$A$5,"Y"))</f>
        <v/>
      </c>
      <c r="I45" t="str">
        <f>IF(MOD(ROW(),2)=1,"",IF($H45="","",IF($H46="","",IF(VLOOKUP((MIN($H45:$H46)&amp;$C45),Categories!$F:$V,15,FALSE)="","TOO YOUNG",VLOOKUP(MAX($H45:$H46)&amp;C45,Categories!$F:$V,15,FALSE)))))</f>
        <v/>
      </c>
      <c r="J45" t="str">
        <f>IF(MOD(ROW(),2)=1,"",IF($H45="","",IF($H46="","",IF(VLOOKUP((MIN($H45:$H46)&amp;$C45),Categories!$F:$V,16,FALSE)="","TOO YOUNG",VLOOKUP(MAX($H45:$H46)&amp;C45,Categories!$F:$V,16,FALSE)))))</f>
        <v/>
      </c>
      <c r="K45" t="str">
        <f>IF(MOD(ROW(),2)=1,"",IF($H45="","",IF($H46="","",IF(VLOOKUP((MIN($H45:$H46)&amp;$C45),Categories!$F:$V,17,FALSE)="","TOO YOUNG",VLOOKUP(MAX($H45:$H46)&amp;C45,Categories!$F:$V,17,FALSE)))))</f>
        <v/>
      </c>
    </row>
    <row r="46" spans="2:11">
      <c r="B46" s="7"/>
      <c r="C46" s="173"/>
      <c r="D46" s="15"/>
      <c r="E46" s="7"/>
      <c r="F46" s="170"/>
      <c r="H46" t="str">
        <f>IF(D46="","",DATEDIF(D46,Categories!$A$5,"Y"))</f>
        <v/>
      </c>
      <c r="I46" t="str">
        <f>IF(MOD(ROW(),2)=1,"",IF($H46="","",IF($H47="","",IF(VLOOKUP((MIN($H46:$H47)&amp;$C46),Categories!$F:$V,15,FALSE)="","TOO YOUNG",VLOOKUP(MAX($H46:$H47)&amp;C46,Categories!$F:$V,15,FALSE)))))</f>
        <v/>
      </c>
      <c r="J46" t="str">
        <f>IF(MOD(ROW(),2)=1,"",IF($H46="","",IF($H47="","",IF(VLOOKUP((MIN($H46:$H47)&amp;$C46),Categories!$F:$V,16,FALSE)="","TOO YOUNG",VLOOKUP(MAX($H46:$H47)&amp;C46,Categories!$F:$V,16,FALSE)))))</f>
        <v/>
      </c>
      <c r="K46" t="str">
        <f>IF(MOD(ROW(),2)=1,"",IF($H46="","",IF($H47="","",IF(VLOOKUP((MIN($H46:$H47)&amp;$C46),Categories!$F:$V,17,FALSE)="","TOO YOUNG",VLOOKUP(MAX($H46:$H47)&amp;C46,Categories!$F:$V,17,FALSE)))))</f>
        <v/>
      </c>
    </row>
    <row r="47" spans="2:11">
      <c r="B47" s="7"/>
      <c r="C47" s="173"/>
      <c r="D47" s="15"/>
      <c r="E47" s="7"/>
      <c r="F47" s="170"/>
      <c r="H47" t="str">
        <f>IF(D47="","",DATEDIF(D47,Categories!$A$5,"Y"))</f>
        <v/>
      </c>
      <c r="I47" t="str">
        <f>IF(MOD(ROW(),2)=1,"",IF($H47="","",IF($H48="","",IF(VLOOKUP((MIN($H47:$H48)&amp;$C47),Categories!$F:$V,15,FALSE)="","TOO YOUNG",VLOOKUP(MAX($H47:$H48)&amp;C47,Categories!$F:$V,15,FALSE)))))</f>
        <v/>
      </c>
      <c r="J47" t="str">
        <f>IF(MOD(ROW(),2)=1,"",IF($H47="","",IF($H48="","",IF(VLOOKUP((MIN($H47:$H48)&amp;$C47),Categories!$F:$V,16,FALSE)="","TOO YOUNG",VLOOKUP(MAX($H47:$H48)&amp;C47,Categories!$F:$V,16,FALSE)))))</f>
        <v/>
      </c>
      <c r="K47" t="str">
        <f>IF(MOD(ROW(),2)=1,"",IF($H47="","",IF($H48="","",IF(VLOOKUP((MIN($H47:$H48)&amp;$C47),Categories!$F:$V,17,FALSE)="","TOO YOUNG",VLOOKUP(MAX($H47:$H48)&amp;C47,Categories!$F:$V,17,FALSE)))))</f>
        <v/>
      </c>
    </row>
    <row r="48" spans="2:11">
      <c r="B48" s="7"/>
      <c r="C48" s="173"/>
      <c r="D48" s="15"/>
      <c r="E48" s="7"/>
      <c r="F48" s="170"/>
      <c r="H48" t="str">
        <f>IF(D48="","",DATEDIF(D48,Categories!$A$5,"Y"))</f>
        <v/>
      </c>
      <c r="I48" t="str">
        <f>IF(MOD(ROW(),2)=1,"",IF($H48="","",IF($H49="","",IF(VLOOKUP((MIN($H48:$H49)&amp;$C48),Categories!$F:$V,15,FALSE)="","TOO YOUNG",VLOOKUP(MAX($H48:$H49)&amp;C48,Categories!$F:$V,15,FALSE)))))</f>
        <v/>
      </c>
      <c r="J48" t="str">
        <f>IF(MOD(ROW(),2)=1,"",IF($H48="","",IF($H49="","",IF(VLOOKUP((MIN($H48:$H49)&amp;$C48),Categories!$F:$V,16,FALSE)="","TOO YOUNG",VLOOKUP(MAX($H48:$H49)&amp;C48,Categories!$F:$V,16,FALSE)))))</f>
        <v/>
      </c>
      <c r="K48" t="str">
        <f>IF(MOD(ROW(),2)=1,"",IF($H48="","",IF($H49="","",IF(VLOOKUP((MIN($H48:$H49)&amp;$C48),Categories!$F:$V,17,FALSE)="","TOO YOUNG",VLOOKUP(MAX($H48:$H49)&amp;C48,Categories!$F:$V,17,FALSE)))))</f>
        <v/>
      </c>
    </row>
    <row r="49" spans="2:11">
      <c r="B49" s="7"/>
      <c r="C49" s="173"/>
      <c r="D49" s="15"/>
      <c r="E49" s="7"/>
      <c r="F49" s="170"/>
      <c r="H49" t="str">
        <f>IF(D49="","",DATEDIF(D49,Categories!$A$5,"Y"))</f>
        <v/>
      </c>
      <c r="I49" t="str">
        <f>IF(MOD(ROW(),2)=1,"",IF($H49="","",IF($H50="","",IF(VLOOKUP((MIN($H49:$H50)&amp;$C49),Categories!$F:$V,15,FALSE)="","TOO YOUNG",VLOOKUP(MAX($H49:$H50)&amp;C49,Categories!$F:$V,15,FALSE)))))</f>
        <v/>
      </c>
      <c r="J49" t="str">
        <f>IF(MOD(ROW(),2)=1,"",IF($H49="","",IF($H50="","",IF(VLOOKUP((MIN($H49:$H50)&amp;$C49),Categories!$F:$V,16,FALSE)="","TOO YOUNG",VLOOKUP(MAX($H49:$H50)&amp;C49,Categories!$F:$V,16,FALSE)))))</f>
        <v/>
      </c>
      <c r="K49" t="str">
        <f>IF(MOD(ROW(),2)=1,"",IF($H49="","",IF($H50="","",IF(VLOOKUP((MIN($H49:$H50)&amp;$C49),Categories!$F:$V,17,FALSE)="","TOO YOUNG",VLOOKUP(MAX($H49:$H50)&amp;C49,Categories!$F:$V,17,FALSE)))))</f>
        <v/>
      </c>
    </row>
    <row r="50" spans="2:11">
      <c r="B50" s="7"/>
      <c r="C50" s="173"/>
      <c r="D50" s="15"/>
      <c r="E50" s="7"/>
      <c r="F50" s="170"/>
      <c r="H50" t="str">
        <f>IF(D50="","",DATEDIF(D50,Categories!$A$5,"Y"))</f>
        <v/>
      </c>
      <c r="I50" t="str">
        <f>IF(MOD(ROW(),2)=1,"",IF($H50="","",IF($H51="","",IF(VLOOKUP((MIN($H50:$H51)&amp;$C50),Categories!$F:$V,15,FALSE)="","TOO YOUNG",VLOOKUP(MAX($H50:$H51)&amp;C50,Categories!$F:$V,15,FALSE)))))</f>
        <v/>
      </c>
      <c r="J50" t="str">
        <f>IF(MOD(ROW(),2)=1,"",IF($H50="","",IF($H51="","",IF(VLOOKUP((MIN($H50:$H51)&amp;$C50),Categories!$F:$V,16,FALSE)="","TOO YOUNG",VLOOKUP(MAX($H50:$H51)&amp;C50,Categories!$F:$V,16,FALSE)))))</f>
        <v/>
      </c>
      <c r="K50" t="str">
        <f>IF(MOD(ROW(),2)=1,"",IF($H50="","",IF($H51="","",IF(VLOOKUP((MIN($H50:$H51)&amp;$C50),Categories!$F:$V,17,FALSE)="","TOO YOUNG",VLOOKUP(MAX($H50:$H51)&amp;C50,Categories!$F:$V,17,FALSE)))))</f>
        <v/>
      </c>
    </row>
    <row r="51" spans="2:11">
      <c r="B51" s="7"/>
      <c r="C51" s="173"/>
      <c r="D51" s="15"/>
      <c r="E51" s="7"/>
      <c r="F51" s="170"/>
      <c r="H51" t="str">
        <f>IF(D51="","",DATEDIF(D51,Categories!$A$5,"Y"))</f>
        <v/>
      </c>
      <c r="I51" t="str">
        <f>IF(MOD(ROW(),2)=1,"",IF($H51="","",IF($H52="","",IF(VLOOKUP((MIN($H51:$H52)&amp;$C51),Categories!$F:$V,15,FALSE)="","TOO YOUNG",VLOOKUP(MAX($H51:$H52)&amp;C51,Categories!$F:$V,15,FALSE)))))</f>
        <v/>
      </c>
      <c r="J51" t="str">
        <f>IF(MOD(ROW(),2)=1,"",IF($H51="","",IF($H52="","",IF(VLOOKUP((MIN($H51:$H52)&amp;$C51),Categories!$F:$V,16,FALSE)="","TOO YOUNG",VLOOKUP(MAX($H51:$H52)&amp;C51,Categories!$F:$V,16,FALSE)))))</f>
        <v/>
      </c>
      <c r="K51" t="str">
        <f>IF(MOD(ROW(),2)=1,"",IF($H51="","",IF($H52="","",IF(VLOOKUP((MIN($H51:$H52)&amp;$C51),Categories!$F:$V,17,FALSE)="","TOO YOUNG",VLOOKUP(MAX($H51:$H52)&amp;C51,Categories!$F:$V,17,FALSE)))))</f>
        <v/>
      </c>
    </row>
    <row r="52" spans="2:11">
      <c r="B52" s="7"/>
      <c r="C52" s="173"/>
      <c r="D52" s="15"/>
      <c r="E52" s="7"/>
      <c r="F52" s="170"/>
      <c r="H52" t="str">
        <f>IF(D52="","",DATEDIF(D52,Categories!$A$5,"Y"))</f>
        <v/>
      </c>
      <c r="I52" t="str">
        <f>IF(MOD(ROW(),2)=1,"",IF($H52="","",IF($H53="","",IF(VLOOKUP((MIN($H52:$H53)&amp;$C52),Categories!$F:$V,15,FALSE)="","TOO YOUNG",VLOOKUP(MAX($H52:$H53)&amp;C52,Categories!$F:$V,15,FALSE)))))</f>
        <v/>
      </c>
      <c r="J52" t="str">
        <f>IF(MOD(ROW(),2)=1,"",IF($H52="","",IF($H53="","",IF(VLOOKUP((MIN($H52:$H53)&amp;$C52),Categories!$F:$V,16,FALSE)="","TOO YOUNG",VLOOKUP(MAX($H52:$H53)&amp;C52,Categories!$F:$V,16,FALSE)))))</f>
        <v/>
      </c>
      <c r="K52" t="str">
        <f>IF(MOD(ROW(),2)=1,"",IF($H52="","",IF($H53="","",IF(VLOOKUP((MIN($H52:$H53)&amp;$C52),Categories!$F:$V,17,FALSE)="","TOO YOUNG",VLOOKUP(MAX($H52:$H53)&amp;C52,Categories!$F:$V,17,FALSE)))))</f>
        <v/>
      </c>
    </row>
    <row r="53" spans="2:11">
      <c r="B53" s="7"/>
      <c r="C53" s="173"/>
      <c r="D53" s="15"/>
      <c r="E53" s="7"/>
      <c r="F53" s="170"/>
      <c r="H53" t="str">
        <f>IF(D53="","",DATEDIF(D53,Categories!$A$5,"Y"))</f>
        <v/>
      </c>
      <c r="I53" t="str">
        <f>IF(MOD(ROW(),2)=1,"",IF($H53="","",IF($H54="","",IF(VLOOKUP((MIN($H53:$H54)&amp;$C53),Categories!$F:$V,15,FALSE)="","TOO YOUNG",VLOOKUP(MAX($H53:$H54)&amp;C53,Categories!$F:$V,15,FALSE)))))</f>
        <v/>
      </c>
      <c r="J53" t="str">
        <f>IF(MOD(ROW(),2)=1,"",IF($H53="","",IF($H54="","",IF(VLOOKUP((MIN($H53:$H54)&amp;$C53),Categories!$F:$V,16,FALSE)="","TOO YOUNG",VLOOKUP(MAX($H53:$H54)&amp;C53,Categories!$F:$V,16,FALSE)))))</f>
        <v/>
      </c>
      <c r="K53" t="str">
        <f>IF(MOD(ROW(),2)=1,"",IF($H53="","",IF($H54="","",IF(VLOOKUP((MIN($H53:$H54)&amp;$C53),Categories!$F:$V,17,FALSE)="","TOO YOUNG",VLOOKUP(MAX($H53:$H54)&amp;C53,Categories!$F:$V,17,FALSE)))))</f>
        <v/>
      </c>
    </row>
    <row r="54" spans="2:11">
      <c r="B54" s="20"/>
      <c r="C54" s="174"/>
      <c r="D54" s="21"/>
      <c r="E54" s="20"/>
      <c r="F54" s="170"/>
      <c r="H54" t="str">
        <f>IF(D54="","",DATEDIF(D54,Categories!$A$5,"Y"))</f>
        <v/>
      </c>
      <c r="I54" t="str">
        <f>IF(MOD(ROW(),2)=1,"",IF($H54="","",IF($H55="","",IF(VLOOKUP((MIN($H54:$H55)&amp;$C54),Categories!$F:$V,15,FALSE)="","TOO YOUNG",VLOOKUP(MAX($H54:$H55)&amp;C54,Categories!$F:$V,15,FALSE)))))</f>
        <v/>
      </c>
      <c r="J54" t="str">
        <f>IF(MOD(ROW(),2)=1,"",IF($H54="","",IF($H55="","",IF(VLOOKUP((MIN($H54:$H55)&amp;$C54),Categories!$F:$V,16,FALSE)="","TOO YOUNG",VLOOKUP(MAX($H54:$H55)&amp;C54,Categories!$F:$V,16,FALSE)))))</f>
        <v/>
      </c>
      <c r="K54" t="str">
        <f>IF(MOD(ROW(),2)=1,"",IF($H54="","",IF($H55="","",IF(VLOOKUP((MIN($H54:$H55)&amp;$C54),Categories!$F:$V,17,FALSE)="","TOO YOUNG",VLOOKUP(MAX($H54:$H55)&amp;C54,Categories!$F:$V,17,FALSE)))))</f>
        <v/>
      </c>
    </row>
    <row r="55" spans="2:11">
      <c r="B55" s="7"/>
      <c r="C55" s="174"/>
      <c r="D55" s="15"/>
      <c r="E55" s="7"/>
      <c r="F55" s="170"/>
      <c r="H55" t="str">
        <f>IF(D55="","",DATEDIF(D55,Categories!$A$5,"Y"))</f>
        <v/>
      </c>
      <c r="I55" t="str">
        <f>IF(MOD(ROW(),2)=1,"",IF($H55="","",IF($H56="","",IF(VLOOKUP((MIN($H55:$H56)&amp;$C55),Categories!$F:$V,15,FALSE)="","TOO YOUNG",VLOOKUP(MAX($H55:$H56)&amp;C55,Categories!$F:$V,15,FALSE)))))</f>
        <v/>
      </c>
      <c r="J55" t="str">
        <f>IF(MOD(ROW(),2)=1,"",IF($H55="","",IF($H56="","",IF(VLOOKUP((MIN($H55:$H56)&amp;$C55),Categories!$F:$V,16,FALSE)="","TOO YOUNG",VLOOKUP(MAX($H55:$H56)&amp;C55,Categories!$F:$V,16,FALSE)))))</f>
        <v/>
      </c>
      <c r="K55" t="str">
        <f>IF(MOD(ROW(),2)=1,"",IF($H55="","",IF($H56="","",IF(VLOOKUP((MIN($H55:$H56)&amp;$C55),Categories!$F:$V,17,FALSE)="","TOO YOUNG",VLOOKUP(MAX($H55:$H56)&amp;C55,Categories!$F:$V,17,FALSE)))))</f>
        <v/>
      </c>
    </row>
    <row r="56" spans="2:11">
      <c r="B56" s="7"/>
      <c r="C56" s="173"/>
      <c r="D56" s="15"/>
      <c r="E56" s="7"/>
      <c r="F56" s="170"/>
      <c r="H56" t="str">
        <f>IF(D56="","",DATEDIF(D56,Categories!$A$5,"Y"))</f>
        <v/>
      </c>
      <c r="I56" t="str">
        <f>IF(MOD(ROW(),2)=1,"",IF($H56="","",IF($H57="","",IF(VLOOKUP((MIN($H56:$H57)&amp;$C56),Categories!$F:$V,15,FALSE)="","TOO YOUNG",VLOOKUP(MAX($H56:$H57)&amp;C56,Categories!$F:$V,15,FALSE)))))</f>
        <v/>
      </c>
      <c r="J56" t="str">
        <f>IF(MOD(ROW(),2)=1,"",IF($H56="","",IF($H57="","",IF(VLOOKUP((MIN($H56:$H57)&amp;$C56),Categories!$F:$V,16,FALSE)="","TOO YOUNG",VLOOKUP(MAX($H56:$H57)&amp;C56,Categories!$F:$V,16,FALSE)))))</f>
        <v/>
      </c>
      <c r="K56" t="str">
        <f>IF(MOD(ROW(),2)=1,"",IF($H56="","",IF($H57="","",IF(VLOOKUP((MIN($H56:$H57)&amp;$C56),Categories!$F:$V,17,FALSE)="","TOO YOUNG",VLOOKUP(MAX($H56:$H57)&amp;C56,Categories!$F:$V,17,FALSE)))))</f>
        <v/>
      </c>
    </row>
    <row r="57" spans="2:11">
      <c r="B57" s="7"/>
      <c r="C57" s="173"/>
      <c r="D57" s="15"/>
      <c r="E57" s="7"/>
      <c r="F57" s="170"/>
      <c r="H57" t="str">
        <f>IF(D57="","",DATEDIF(D57,Categories!$A$5,"Y"))</f>
        <v/>
      </c>
      <c r="I57" t="str">
        <f>IF(MOD(ROW(),2)=1,"",IF($H57="","",IF($H58="","",IF(VLOOKUP((MIN($H57:$H58)&amp;$C57),Categories!$F:$V,15,FALSE)="","TOO YOUNG",VLOOKUP(MAX($H57:$H58)&amp;C57,Categories!$F:$V,15,FALSE)))))</f>
        <v/>
      </c>
      <c r="J57" t="str">
        <f>IF(MOD(ROW(),2)=1,"",IF($H57="","",IF($H58="","",IF(VLOOKUP((MIN($H57:$H58)&amp;$C57),Categories!$F:$V,16,FALSE)="","TOO YOUNG",VLOOKUP(MAX($H57:$H58)&amp;C57,Categories!$F:$V,16,FALSE)))))</f>
        <v/>
      </c>
      <c r="K57" t="str">
        <f>IF(MOD(ROW(),2)=1,"",IF($H57="","",IF($H58="","",IF(VLOOKUP((MIN($H57:$H58)&amp;$C57),Categories!$F:$V,17,FALSE)="","TOO YOUNG",VLOOKUP(MAX($H57:$H58)&amp;C57,Categories!$F:$V,17,FALSE)))))</f>
        <v/>
      </c>
    </row>
    <row r="58" spans="2:11">
      <c r="B58" s="7"/>
      <c r="C58" s="173"/>
      <c r="D58" s="19"/>
      <c r="E58" s="7"/>
      <c r="F58" s="170"/>
      <c r="H58" t="str">
        <f>IF(D58="","",DATEDIF(D58,Categories!$A$5,"Y"))</f>
        <v/>
      </c>
      <c r="I58" t="str">
        <f>IF(MOD(ROW(),2)=1,"",IF($H58="","",IF($H59="","",IF(VLOOKUP((MIN($H58:$H59)&amp;$C58),Categories!$F:$V,15,FALSE)="","TOO YOUNG",VLOOKUP(MAX($H58:$H59)&amp;C58,Categories!$F:$V,15,FALSE)))))</f>
        <v/>
      </c>
      <c r="J58" t="str">
        <f>IF(MOD(ROW(),2)=1,"",IF($H58="","",IF($H59="","",IF(VLOOKUP((MIN($H58:$H59)&amp;$C58),Categories!$F:$V,16,FALSE)="","TOO YOUNG",VLOOKUP(MAX($H58:$H59)&amp;C58,Categories!$F:$V,16,FALSE)))))</f>
        <v/>
      </c>
      <c r="K58" t="str">
        <f>IF(MOD(ROW(),2)=1,"",IF($H58="","",IF($H59="","",IF(VLOOKUP((MIN($H58:$H59)&amp;$C58),Categories!$F:$V,17,FALSE)="","TOO YOUNG",VLOOKUP(MAX($H58:$H59)&amp;C58,Categories!$F:$V,17,FALSE)))))</f>
        <v/>
      </c>
    </row>
    <row r="59" spans="2:11">
      <c r="B59" s="7"/>
      <c r="C59" s="173"/>
      <c r="D59" s="15"/>
      <c r="E59" s="7"/>
      <c r="F59" s="170"/>
      <c r="H59" t="str">
        <f>IF(D59="","",DATEDIF(D59,Categories!$A$5,"Y"))</f>
        <v/>
      </c>
      <c r="I59" t="str">
        <f>IF(MOD(ROW(),2)=1,"",IF($H59="","",IF($H60="","",IF(VLOOKUP((MIN($H59:$H60)&amp;$C59),Categories!$F:$V,15,FALSE)="","TOO YOUNG",VLOOKUP(MAX($H59:$H60)&amp;C59,Categories!$F:$V,15,FALSE)))))</f>
        <v/>
      </c>
      <c r="J59" t="str">
        <f>IF(MOD(ROW(),2)=1,"",IF($H59="","",IF($H60="","",IF(VLOOKUP((MIN($H59:$H60)&amp;$C59),Categories!$F:$V,16,FALSE)="","TOO YOUNG",VLOOKUP(MAX($H59:$H60)&amp;C59,Categories!$F:$V,16,FALSE)))))</f>
        <v/>
      </c>
      <c r="K59" t="str">
        <f>IF(MOD(ROW(),2)=1,"",IF($H59="","",IF($H60="","",IF(VLOOKUP((MIN($H59:$H60)&amp;$C59),Categories!$F:$V,17,FALSE)="","TOO YOUNG",VLOOKUP(MAX($H59:$H60)&amp;C59,Categories!$F:$V,17,FALSE)))))</f>
        <v/>
      </c>
    </row>
    <row r="60" spans="2:11">
      <c r="B60" s="7"/>
      <c r="C60" s="173"/>
      <c r="D60" s="15"/>
      <c r="E60" s="7"/>
      <c r="F60" s="170"/>
      <c r="H60" t="str">
        <f>IF(D60="","",DATEDIF(D60,Categories!$A$5,"Y"))</f>
        <v/>
      </c>
      <c r="I60" t="str">
        <f>IF(MOD(ROW(),2)=1,"",IF($H60="","",IF($H61="","",IF(VLOOKUP((MIN($H60:$H61)&amp;$C60),Categories!$F:$V,15,FALSE)="","TOO YOUNG",VLOOKUP(MAX($H60:$H61)&amp;C60,Categories!$F:$V,15,FALSE)))))</f>
        <v/>
      </c>
      <c r="J60" t="str">
        <f>IF(MOD(ROW(),2)=1,"",IF($H60="","",IF($H61="","",IF(VLOOKUP((MIN($H60:$H61)&amp;$C60),Categories!$F:$V,16,FALSE)="","TOO YOUNG",VLOOKUP(MAX($H60:$H61)&amp;C60,Categories!$F:$V,16,FALSE)))))</f>
        <v/>
      </c>
      <c r="K60" t="str">
        <f>IF(MOD(ROW(),2)=1,"",IF($H60="","",IF($H61="","",IF(VLOOKUP((MIN($H60:$H61)&amp;$C60),Categories!$F:$V,17,FALSE)="","TOO YOUNG",VLOOKUP(MAX($H60:$H61)&amp;C60,Categories!$F:$V,17,FALSE)))))</f>
        <v/>
      </c>
    </row>
    <row r="61" spans="2:11">
      <c r="B61" s="7"/>
      <c r="C61" s="173"/>
      <c r="D61" s="15"/>
      <c r="E61" s="7"/>
      <c r="F61" s="170"/>
      <c r="H61" t="str">
        <f>IF(D61="","",DATEDIF(D61,Categories!$A$5,"Y"))</f>
        <v/>
      </c>
      <c r="I61" t="str">
        <f>IF(MOD(ROW(),2)=1,"",IF($H61="","",IF($H62="","",IF(VLOOKUP((MIN($H61:$H62)&amp;$C61),Categories!$F:$V,15,FALSE)="","TOO YOUNG",VLOOKUP(MAX($H61:$H62)&amp;C61,Categories!$F:$V,15,FALSE)))))</f>
        <v/>
      </c>
      <c r="J61" t="str">
        <f>IF(MOD(ROW(),2)=1,"",IF($H61="","",IF($H62="","",IF(VLOOKUP((MIN($H61:$H62)&amp;$C61),Categories!$F:$V,16,FALSE)="","TOO YOUNG",VLOOKUP(MAX($H61:$H62)&amp;C61,Categories!$F:$V,16,FALSE)))))</f>
        <v/>
      </c>
      <c r="K61" t="str">
        <f>IF(MOD(ROW(),2)=1,"",IF($H61="","",IF($H62="","",IF(VLOOKUP((MIN($H61:$H62)&amp;$C61),Categories!$F:$V,17,FALSE)="","TOO YOUNG",VLOOKUP(MAX($H61:$H62)&amp;C61,Categories!$F:$V,17,FALSE)))))</f>
        <v/>
      </c>
    </row>
    <row r="62" spans="2:11">
      <c r="B62" s="7"/>
      <c r="C62" s="173"/>
      <c r="D62" s="15"/>
      <c r="E62" s="7"/>
      <c r="F62" s="170"/>
      <c r="H62" t="str">
        <f>IF(D62="","",DATEDIF(D62,Categories!$A$5,"Y"))</f>
        <v/>
      </c>
      <c r="I62" t="str">
        <f>IF(MOD(ROW(),2)=1,"",IF($H62="","",IF($H63="","",IF(VLOOKUP((MIN($H62:$H63)&amp;$C62),Categories!$F:$V,15,FALSE)="","TOO YOUNG",VLOOKUP(MAX($H62:$H63)&amp;C62,Categories!$F:$V,15,FALSE)))))</f>
        <v/>
      </c>
      <c r="J62" t="str">
        <f>IF(MOD(ROW(),2)=1,"",IF($H62="","",IF($H63="","",IF(VLOOKUP((MIN($H62:$H63)&amp;$C62),Categories!$F:$V,16,FALSE)="","TOO YOUNG",VLOOKUP(MAX($H62:$H63)&amp;C62,Categories!$F:$V,16,FALSE)))))</f>
        <v/>
      </c>
      <c r="K62" t="str">
        <f>IF(MOD(ROW(),2)=1,"",IF($H62="","",IF($H63="","",IF(VLOOKUP((MIN($H62:$H63)&amp;$C62),Categories!$F:$V,17,FALSE)="","TOO YOUNG",VLOOKUP(MAX($H62:$H63)&amp;C62,Categories!$F:$V,17,FALSE)))))</f>
        <v/>
      </c>
    </row>
    <row r="63" spans="2:11">
      <c r="B63" s="7"/>
      <c r="C63" s="173"/>
      <c r="D63" s="15"/>
      <c r="E63" s="7"/>
      <c r="F63" s="170"/>
      <c r="H63" t="str">
        <f>IF(D63="","",DATEDIF(D63,Categories!$A$5,"Y"))</f>
        <v/>
      </c>
      <c r="I63" t="str">
        <f>IF(MOD(ROW(),2)=1,"",IF($H63="","",IF($H64="","",IF(VLOOKUP((MIN($H63:$H64)&amp;$C63),Categories!$F:$V,15,FALSE)="","TOO YOUNG",VLOOKUP(MAX($H63:$H64)&amp;C63,Categories!$F:$V,15,FALSE)))))</f>
        <v/>
      </c>
      <c r="J63" t="str">
        <f>IF(MOD(ROW(),2)=1,"",IF($H63="","",IF($H64="","",IF(VLOOKUP((MIN($H63:$H64)&amp;$C63),Categories!$F:$V,16,FALSE)="","TOO YOUNG",VLOOKUP(MAX($H63:$H64)&amp;C63,Categories!$F:$V,16,FALSE)))))</f>
        <v/>
      </c>
      <c r="K63" t="str">
        <f>IF(MOD(ROW(),2)=1,"",IF($H63="","",IF($H64="","",IF(VLOOKUP((MIN($H63:$H64)&amp;$C63),Categories!$F:$V,17,FALSE)="","TOO YOUNG",VLOOKUP(MAX($H63:$H64)&amp;C63,Categories!$F:$V,17,FALSE)))))</f>
        <v/>
      </c>
    </row>
    <row r="64" spans="2:11">
      <c r="B64" s="7"/>
      <c r="C64" s="173"/>
      <c r="D64" s="15"/>
      <c r="E64" s="7"/>
      <c r="F64" s="170"/>
      <c r="H64" t="str">
        <f>IF(D64="","",DATEDIF(D64,Categories!$A$5,"Y"))</f>
        <v/>
      </c>
      <c r="I64" t="str">
        <f>IF(MOD(ROW(),2)=1,"",IF($H64="","",IF($H65="","",IF(VLOOKUP((MIN($H64:$H65)&amp;$C64),Categories!$F:$V,15,FALSE)="","TOO YOUNG",VLOOKUP(MAX($H64:$H65)&amp;C64,Categories!$F:$V,15,FALSE)))))</f>
        <v/>
      </c>
      <c r="J64" t="str">
        <f>IF(MOD(ROW(),2)=1,"",IF($H64="","",IF($H65="","",IF(VLOOKUP((MIN($H64:$H65)&amp;$C64),Categories!$F:$V,16,FALSE)="","TOO YOUNG",VLOOKUP(MAX($H64:$H65)&amp;C64,Categories!$F:$V,16,FALSE)))))</f>
        <v/>
      </c>
      <c r="K64" t="str">
        <f>IF(MOD(ROW(),2)=1,"",IF($H64="","",IF($H65="","",IF(VLOOKUP((MIN($H64:$H65)&amp;$C64),Categories!$F:$V,17,FALSE)="","TOO YOUNG",VLOOKUP(MAX($H64:$H65)&amp;C64,Categories!$F:$V,17,FALSE)))))</f>
        <v/>
      </c>
    </row>
    <row r="65" spans="2:11">
      <c r="B65" s="7"/>
      <c r="C65" s="173"/>
      <c r="D65" s="15"/>
      <c r="E65" s="7"/>
      <c r="F65" s="170"/>
      <c r="H65" t="str">
        <f>IF(D65="","",DATEDIF(D65,Categories!$A$5,"Y"))</f>
        <v/>
      </c>
      <c r="I65" t="str">
        <f>IF(MOD(ROW(),2)=1,"",IF($H65="","",IF($H66="","",IF(VLOOKUP((MIN($H65:$H66)&amp;$C65),Categories!$F:$V,15,FALSE)="","TOO YOUNG",VLOOKUP(MAX($H65:$H66)&amp;C65,Categories!$F:$V,15,FALSE)))))</f>
        <v/>
      </c>
      <c r="J65" t="str">
        <f>IF(MOD(ROW(),2)=1,"",IF($H65="","",IF($H66="","",IF(VLOOKUP((MIN($H65:$H66)&amp;$C65),Categories!$F:$V,16,FALSE)="","TOO YOUNG",VLOOKUP(MAX($H65:$H66)&amp;C65,Categories!$F:$V,16,FALSE)))))</f>
        <v/>
      </c>
      <c r="K65" t="str">
        <f>IF(MOD(ROW(),2)=1,"",IF($H65="","",IF($H66="","",IF(VLOOKUP((MIN($H65:$H66)&amp;$C65),Categories!$F:$V,17,FALSE)="","TOO YOUNG",VLOOKUP(MAX($H65:$H66)&amp;C65,Categories!$F:$V,17,FALSE)))))</f>
        <v/>
      </c>
    </row>
    <row r="66" spans="2:11">
      <c r="B66" s="7"/>
      <c r="C66" s="173"/>
      <c r="D66" s="15"/>
      <c r="E66" s="7"/>
      <c r="F66" s="170"/>
      <c r="H66" t="str">
        <f>IF(D66="","",DATEDIF(D66,Categories!$A$5,"Y"))</f>
        <v/>
      </c>
      <c r="I66" t="str">
        <f>IF(MOD(ROW(),2)=1,"",IF($H66="","",IF($H67="","",IF(VLOOKUP((MIN($H66:$H67)&amp;$C66),Categories!$F:$V,15,FALSE)="","TOO YOUNG",VLOOKUP(MAX($H66:$H67)&amp;C66,Categories!$F:$V,15,FALSE)))))</f>
        <v/>
      </c>
      <c r="J66" t="str">
        <f>IF(MOD(ROW(),2)=1,"",IF($H66="","",IF($H67="","",IF(VLOOKUP((MIN($H66:$H67)&amp;$C66),Categories!$F:$V,16,FALSE)="","TOO YOUNG",VLOOKUP(MAX($H66:$H67)&amp;C66,Categories!$F:$V,16,FALSE)))))</f>
        <v/>
      </c>
      <c r="K66" t="str">
        <f>IF(MOD(ROW(),2)=1,"",IF($H66="","",IF($H67="","",IF(VLOOKUP((MIN($H66:$H67)&amp;$C66),Categories!$F:$V,17,FALSE)="","TOO YOUNG",VLOOKUP(MAX($H66:$H67)&amp;C66,Categories!$F:$V,17,FALSE)))))</f>
        <v/>
      </c>
    </row>
    <row r="67" spans="2:11">
      <c r="B67" s="7"/>
      <c r="C67" s="173"/>
      <c r="D67" s="19"/>
      <c r="E67" s="7"/>
      <c r="F67" s="170"/>
      <c r="H67" t="str">
        <f>IF(D67="","",DATEDIF(D67,Categories!$A$5,"Y"))</f>
        <v/>
      </c>
      <c r="I67" t="str">
        <f>IF(MOD(ROW(),2)=1,"",IF($H67="","",IF($H68="","",IF(VLOOKUP((MIN($H67:$H68)&amp;$C67),Categories!$F:$V,15,FALSE)="","TOO YOUNG",VLOOKUP(MAX($H67:$H68)&amp;C67,Categories!$F:$V,15,FALSE)))))</f>
        <v/>
      </c>
      <c r="J67" t="str">
        <f>IF(MOD(ROW(),2)=1,"",IF($H67="","",IF($H68="","",IF(VLOOKUP((MIN($H67:$H68)&amp;$C67),Categories!$F:$V,16,FALSE)="","TOO YOUNG",VLOOKUP(MAX($H67:$H68)&amp;C67,Categories!$F:$V,16,FALSE)))))</f>
        <v/>
      </c>
      <c r="K67" t="str">
        <f>IF(MOD(ROW(),2)=1,"",IF($H67="","",IF($H68="","",IF(VLOOKUP((MIN($H67:$H68)&amp;$C67),Categories!$F:$V,17,FALSE)="","TOO YOUNG",VLOOKUP(MAX($H67:$H68)&amp;C67,Categories!$F:$V,17,FALSE)))))</f>
        <v/>
      </c>
    </row>
    <row r="68" spans="2:11">
      <c r="B68" s="7"/>
      <c r="C68" s="173"/>
      <c r="D68" s="15"/>
      <c r="E68" s="7"/>
      <c r="F68" s="170"/>
      <c r="H68" t="str">
        <f>IF(D68="","",DATEDIF(D68,Categories!$A$5,"Y"))</f>
        <v/>
      </c>
      <c r="I68" t="str">
        <f>IF(MOD(ROW(),2)=1,"",IF($H68="","",IF($H69="","",IF(VLOOKUP((MIN($H68:$H69)&amp;$C68),Categories!$F:$V,15,FALSE)="","TOO YOUNG",VLOOKUP(MAX($H68:$H69)&amp;C68,Categories!$F:$V,15,FALSE)))))</f>
        <v/>
      </c>
      <c r="J68" t="str">
        <f>IF(MOD(ROW(),2)=1,"",IF($H68="","",IF($H69="","",IF(VLOOKUP((MIN($H68:$H69)&amp;$C68),Categories!$F:$V,16,FALSE)="","TOO YOUNG",VLOOKUP(MAX($H68:$H69)&amp;C68,Categories!$F:$V,16,FALSE)))))</f>
        <v/>
      </c>
      <c r="K68" t="str">
        <f>IF(MOD(ROW(),2)=1,"",IF($H68="","",IF($H69="","",IF(VLOOKUP((MIN($H68:$H69)&amp;$C68),Categories!$F:$V,17,FALSE)="","TOO YOUNG",VLOOKUP(MAX($H68:$H69)&amp;C68,Categories!$F:$V,17,FALSE)))))</f>
        <v/>
      </c>
    </row>
    <row r="69" spans="2:11">
      <c r="B69" s="7"/>
      <c r="C69" s="173"/>
      <c r="D69" s="15"/>
      <c r="E69" s="7"/>
      <c r="F69" s="170"/>
      <c r="H69" t="str">
        <f>IF(D69="","",DATEDIF(D69,Categories!$A$5,"Y"))</f>
        <v/>
      </c>
      <c r="I69" t="str">
        <f>IF(MOD(ROW(),2)=1,"",IF($H69="","",IF($H70="","",IF(VLOOKUP((MIN($H69:$H70)&amp;$C69),Categories!$F:$V,15,FALSE)="","TOO YOUNG",VLOOKUP(MAX($H69:$H70)&amp;C69,Categories!$F:$V,15,FALSE)))))</f>
        <v/>
      </c>
      <c r="J69" t="str">
        <f>IF(MOD(ROW(),2)=1,"",IF($H69="","",IF($H70="","",IF(VLOOKUP((MIN($H69:$H70)&amp;$C69),Categories!$F:$V,16,FALSE)="","TOO YOUNG",VLOOKUP(MAX($H69:$H70)&amp;C69,Categories!$F:$V,16,FALSE)))))</f>
        <v/>
      </c>
      <c r="K69" t="str">
        <f>IF(MOD(ROW(),2)=1,"",IF($H69="","",IF($H70="","",IF(VLOOKUP((MIN($H69:$H70)&amp;$C69),Categories!$F:$V,17,FALSE)="","TOO YOUNG",VLOOKUP(MAX($H69:$H70)&amp;C69,Categories!$F:$V,17,FALSE)))))</f>
        <v/>
      </c>
    </row>
    <row r="70" spans="2:11">
      <c r="B70" s="7"/>
      <c r="C70" s="173"/>
      <c r="D70" s="15"/>
      <c r="E70" s="7"/>
      <c r="F70" s="170"/>
      <c r="H70" t="str">
        <f>IF(D70="","",DATEDIF(D70,Categories!$A$5,"Y"))</f>
        <v/>
      </c>
      <c r="I70" t="str">
        <f>IF(MOD(ROW(),2)=1,"",IF($H70="","",IF($H71="","",IF(VLOOKUP((MIN($H70:$H71)&amp;$C70),Categories!$F:$V,15,FALSE)="","TOO YOUNG",VLOOKUP(MAX($H70:$H71)&amp;C70,Categories!$F:$V,15,FALSE)))))</f>
        <v/>
      </c>
      <c r="J70" t="str">
        <f>IF(MOD(ROW(),2)=1,"",IF($H70="","",IF($H71="","",IF(VLOOKUP((MIN($H70:$H71)&amp;$C70),Categories!$F:$V,16,FALSE)="","TOO YOUNG",VLOOKUP(MAX($H70:$H71)&amp;C70,Categories!$F:$V,16,FALSE)))))</f>
        <v/>
      </c>
      <c r="K70" t="str">
        <f>IF(MOD(ROW(),2)=1,"",IF($H70="","",IF($H71="","",IF(VLOOKUP((MIN($H70:$H71)&amp;$C70),Categories!$F:$V,17,FALSE)="","TOO YOUNG",VLOOKUP(MAX($H70:$H71)&amp;C70,Categories!$F:$V,17,FALSE)))))</f>
        <v/>
      </c>
    </row>
    <row r="71" spans="2:11">
      <c r="B71" s="7"/>
      <c r="C71" s="173"/>
      <c r="D71" s="15"/>
      <c r="E71" s="7"/>
      <c r="F71" s="170"/>
      <c r="H71" t="str">
        <f>IF(D71="","",DATEDIF(D71,Categories!$A$5,"Y"))</f>
        <v/>
      </c>
      <c r="I71" t="str">
        <f>IF(MOD(ROW(),2)=1,"",IF($H71="","",IF($H72="","",IF(VLOOKUP((MIN($H71:$H72)&amp;$C71),Categories!$F:$V,15,FALSE)="","TOO YOUNG",VLOOKUP(MAX($H71:$H72)&amp;C71,Categories!$F:$V,15,FALSE)))))</f>
        <v/>
      </c>
      <c r="J71" t="str">
        <f>IF(MOD(ROW(),2)=1,"",IF($H71="","",IF($H72="","",IF(VLOOKUP((MIN($H71:$H72)&amp;$C71),Categories!$F:$V,16,FALSE)="","TOO YOUNG",VLOOKUP(MAX($H71:$H72)&amp;C71,Categories!$F:$V,16,FALSE)))))</f>
        <v/>
      </c>
      <c r="K71" t="str">
        <f>IF(MOD(ROW(),2)=1,"",IF($H71="","",IF($H72="","",IF(VLOOKUP((MIN($H71:$H72)&amp;$C71),Categories!$F:$V,17,FALSE)="","TOO YOUNG",VLOOKUP(MAX($H71:$H72)&amp;C71,Categories!$F:$V,17,FALSE)))))</f>
        <v/>
      </c>
    </row>
    <row r="72" spans="2:11">
      <c r="B72" s="7"/>
      <c r="C72" s="173"/>
      <c r="D72" s="15"/>
      <c r="E72" s="7"/>
      <c r="F72" s="170"/>
      <c r="H72" t="str">
        <f>IF(D72="","",DATEDIF(D72,Categories!$A$5,"Y"))</f>
        <v/>
      </c>
      <c r="I72" t="str">
        <f>IF(MOD(ROW(),2)=1,"",IF($H72="","",IF($H73="","",IF(VLOOKUP((MIN($H72:$H73)&amp;$C72),Categories!$F:$V,15,FALSE)="","TOO YOUNG",VLOOKUP(MAX($H72:$H73)&amp;C72,Categories!$F:$V,15,FALSE)))))</f>
        <v/>
      </c>
      <c r="J72" t="str">
        <f>IF(MOD(ROW(),2)=1,"",IF($H72="","",IF($H73="","",IF(VLOOKUP((MIN($H72:$H73)&amp;$C72),Categories!$F:$V,16,FALSE)="","TOO YOUNG",VLOOKUP(MAX($H72:$H73)&amp;C72,Categories!$F:$V,16,FALSE)))))</f>
        <v/>
      </c>
      <c r="K72" t="str">
        <f>IF(MOD(ROW(),2)=1,"",IF($H72="","",IF($H73="","",IF(VLOOKUP((MIN($H72:$H73)&amp;$C72),Categories!$F:$V,17,FALSE)="","TOO YOUNG",VLOOKUP(MAX($H72:$H73)&amp;C72,Categories!$F:$V,17,FALSE)))))</f>
        <v/>
      </c>
    </row>
    <row r="73" spans="2:11">
      <c r="B73" s="7"/>
      <c r="C73" s="173"/>
      <c r="D73" s="15"/>
      <c r="E73" s="7"/>
      <c r="F73" s="170"/>
      <c r="H73" t="str">
        <f>IF(D73="","",DATEDIF(D73,Categories!$A$5,"Y"))</f>
        <v/>
      </c>
      <c r="I73" t="str">
        <f>IF(MOD(ROW(),2)=1,"",IF($H73="","",IF($H74="","",IF(VLOOKUP((MIN($H73:$H74)&amp;$C73),Categories!$F:$V,15,FALSE)="","TOO YOUNG",VLOOKUP(MAX($H73:$H74)&amp;C73,Categories!$F:$V,15,FALSE)))))</f>
        <v/>
      </c>
      <c r="J73" t="str">
        <f>IF(MOD(ROW(),2)=1,"",IF($H73="","",IF($H74="","",IF(VLOOKUP((MIN($H73:$H74)&amp;$C73),Categories!$F:$V,16,FALSE)="","TOO YOUNG",VLOOKUP(MAX($H73:$H74)&amp;C73,Categories!$F:$V,16,FALSE)))))</f>
        <v/>
      </c>
      <c r="K73" t="str">
        <f>IF(MOD(ROW(),2)=1,"",IF($H73="","",IF($H74="","",IF(VLOOKUP((MIN($H73:$H74)&amp;$C73),Categories!$F:$V,17,FALSE)="","TOO YOUNG",VLOOKUP(MAX($H73:$H74)&amp;C73,Categories!$F:$V,17,FALSE)))))</f>
        <v/>
      </c>
    </row>
    <row r="74" spans="2:11">
      <c r="B74" s="7"/>
      <c r="C74" s="173"/>
      <c r="D74" s="15"/>
      <c r="E74" s="7"/>
      <c r="F74" s="170"/>
      <c r="H74" t="str">
        <f>IF(D74="","",DATEDIF(D74,Categories!$A$5,"Y"))</f>
        <v/>
      </c>
      <c r="I74" t="str">
        <f>IF(MOD(ROW(),2)=1,"",IF($H74="","",IF($H75="","",IF(VLOOKUP((MIN($H74:$H75)&amp;$C74),Categories!$F:$V,15,FALSE)="","TOO YOUNG",VLOOKUP(MAX($H74:$H75)&amp;C74,Categories!$F:$V,15,FALSE)))))</f>
        <v/>
      </c>
      <c r="J74" t="str">
        <f>IF(MOD(ROW(),2)=1,"",IF($H74="","",IF($H75="","",IF(VLOOKUP((MIN($H74:$H75)&amp;$C74),Categories!$F:$V,16,FALSE)="","TOO YOUNG",VLOOKUP(MAX($H74:$H75)&amp;C74,Categories!$F:$V,16,FALSE)))))</f>
        <v/>
      </c>
      <c r="K74" t="str">
        <f>IF(MOD(ROW(),2)=1,"",IF($H74="","",IF($H75="","",IF(VLOOKUP((MIN($H74:$H75)&amp;$C74),Categories!$F:$V,17,FALSE)="","TOO YOUNG",VLOOKUP(MAX($H74:$H75)&amp;C74,Categories!$F:$V,17,FALSE)))))</f>
        <v/>
      </c>
    </row>
    <row r="75" spans="2:11">
      <c r="B75" s="7"/>
      <c r="C75" s="173"/>
      <c r="D75" s="15"/>
      <c r="E75" s="7"/>
      <c r="F75" s="170"/>
      <c r="H75" t="str">
        <f>IF(D75="","",DATEDIF(D75,Categories!$A$5,"Y"))</f>
        <v/>
      </c>
      <c r="I75" t="str">
        <f>IF(MOD(ROW(),2)=1,"",IF($H75="","",IF($H76="","",IF(VLOOKUP((MIN($H75:$H76)&amp;$C75),Categories!$F:$V,15,FALSE)="","TOO YOUNG",VLOOKUP(MAX($H75:$H76)&amp;C75,Categories!$F:$V,15,FALSE)))))</f>
        <v/>
      </c>
      <c r="J75" t="str">
        <f>IF(MOD(ROW(),2)=1,"",IF($H75="","",IF($H76="","",IF(VLOOKUP((MIN($H75:$H76)&amp;$C75),Categories!$F:$V,16,FALSE)="","TOO YOUNG",VLOOKUP(MAX($H75:$H76)&amp;C75,Categories!$F:$V,16,FALSE)))))</f>
        <v/>
      </c>
      <c r="K75" t="str">
        <f>IF(MOD(ROW(),2)=1,"",IF($H75="","",IF($H76="","",IF(VLOOKUP((MIN($H75:$H76)&amp;$C75),Categories!$F:$V,17,FALSE)="","TOO YOUNG",VLOOKUP(MAX($H75:$H76)&amp;C75,Categories!$F:$V,17,FALSE)))))</f>
        <v/>
      </c>
    </row>
    <row r="76" spans="2:11">
      <c r="B76" s="7"/>
      <c r="C76" s="173"/>
      <c r="D76" s="15"/>
      <c r="E76" s="7"/>
      <c r="F76" s="170"/>
      <c r="H76" t="str">
        <f>IF(D76="","",DATEDIF(D76,Categories!$A$5,"Y"))</f>
        <v/>
      </c>
      <c r="I76" t="str">
        <f>IF(MOD(ROW(),2)=1,"",IF($H76="","",IF($H77="","",IF(VLOOKUP((MIN($H76:$H77)&amp;$C76),Categories!$F:$V,15,FALSE)="","TOO YOUNG",VLOOKUP(MAX($H76:$H77)&amp;C76,Categories!$F:$V,15,FALSE)))))</f>
        <v/>
      </c>
      <c r="J76" t="str">
        <f>IF(MOD(ROW(),2)=1,"",IF($H76="","",IF($H77="","",IF(VLOOKUP((MIN($H76:$H77)&amp;$C76),Categories!$F:$V,16,FALSE)="","TOO YOUNG",VLOOKUP(MAX($H76:$H77)&amp;C76,Categories!$F:$V,16,FALSE)))))</f>
        <v/>
      </c>
      <c r="K76" t="str">
        <f>IF(MOD(ROW(),2)=1,"",IF($H76="","",IF($H77="","",IF(VLOOKUP((MIN($H76:$H77)&amp;$C76),Categories!$F:$V,17,FALSE)="","TOO YOUNG",VLOOKUP(MAX($H76:$H77)&amp;C76,Categories!$F:$V,17,FALSE)))))</f>
        <v/>
      </c>
    </row>
    <row r="77" spans="2:11">
      <c r="B77" s="7"/>
      <c r="C77" s="173"/>
      <c r="D77" s="15"/>
      <c r="E77" s="7"/>
      <c r="F77" s="170"/>
      <c r="H77" t="str">
        <f>IF(D77="","",DATEDIF(D77,Categories!$A$5,"Y"))</f>
        <v/>
      </c>
      <c r="I77" t="str">
        <f>IF(MOD(ROW(),2)=1,"",IF($H77="","",IF($H78="","",IF(VLOOKUP((MIN($H77:$H78)&amp;$C77),Categories!$F:$V,15,FALSE)="","TOO YOUNG",VLOOKUP(MAX($H77:$H78)&amp;C77,Categories!$F:$V,15,FALSE)))))</f>
        <v/>
      </c>
      <c r="J77" t="str">
        <f>IF(MOD(ROW(),2)=1,"",IF($H77="","",IF($H78="","",IF(VLOOKUP((MIN($H77:$H78)&amp;$C77),Categories!$F:$V,16,FALSE)="","TOO YOUNG",VLOOKUP(MAX($H77:$H78)&amp;C77,Categories!$F:$V,16,FALSE)))))</f>
        <v/>
      </c>
      <c r="K77" t="str">
        <f>IF(MOD(ROW(),2)=1,"",IF($H77="","",IF($H78="","",IF(VLOOKUP((MIN($H77:$H78)&amp;$C77),Categories!$F:$V,17,FALSE)="","TOO YOUNG",VLOOKUP(MAX($H77:$H78)&amp;C77,Categories!$F:$V,17,FALSE)))))</f>
        <v/>
      </c>
    </row>
    <row r="78" spans="2:11">
      <c r="B78" s="7"/>
      <c r="C78" s="173"/>
      <c r="D78" s="15"/>
      <c r="E78" s="7"/>
      <c r="F78" s="170"/>
      <c r="H78" t="str">
        <f>IF(D78="","",DATEDIF(D78,Categories!$A$5,"Y"))</f>
        <v/>
      </c>
      <c r="I78" t="str">
        <f>IF(MOD(ROW(),2)=1,"",IF($H78="","",IF($H79="","",IF(VLOOKUP((MIN($H78:$H79)&amp;$C78),Categories!$F:$V,15,FALSE)="","TOO YOUNG",VLOOKUP(MAX($H78:$H79)&amp;C78,Categories!$F:$V,15,FALSE)))))</f>
        <v/>
      </c>
      <c r="J78" t="str">
        <f>IF(MOD(ROW(),2)=1,"",IF($H78="","",IF($H79="","",IF(VLOOKUP((MIN($H78:$H79)&amp;$C78),Categories!$F:$V,16,FALSE)="","TOO YOUNG",VLOOKUP(MAX($H78:$H79)&amp;C78,Categories!$F:$V,16,FALSE)))))</f>
        <v/>
      </c>
      <c r="K78" t="str">
        <f>IF(MOD(ROW(),2)=1,"",IF($H78="","",IF($H79="","",IF(VLOOKUP((MIN($H78:$H79)&amp;$C78),Categories!$F:$V,17,FALSE)="","TOO YOUNG",VLOOKUP(MAX($H78:$H79)&amp;C78,Categories!$F:$V,17,FALSE)))))</f>
        <v/>
      </c>
    </row>
    <row r="79" spans="2:11">
      <c r="B79" s="7"/>
      <c r="C79" s="173"/>
      <c r="D79" s="19"/>
      <c r="E79" s="7"/>
      <c r="F79" s="170"/>
      <c r="H79" t="str">
        <f>IF(D79="","",DATEDIF(D79,Categories!$A$5,"Y"))</f>
        <v/>
      </c>
      <c r="I79" t="str">
        <f>IF(MOD(ROW(),2)=1,"",IF($H79="","",IF($H80="","",IF(VLOOKUP((MIN($H79:$H80)&amp;$C79),Categories!$F:$V,15,FALSE)="","TOO YOUNG",VLOOKUP(MAX($H79:$H80)&amp;C79,Categories!$F:$V,15,FALSE)))))</f>
        <v/>
      </c>
      <c r="J79" t="str">
        <f>IF(MOD(ROW(),2)=1,"",IF($H79="","",IF($H80="","",IF(VLOOKUP((MIN($H79:$H80)&amp;$C79),Categories!$F:$V,16,FALSE)="","TOO YOUNG",VLOOKUP(MAX($H79:$H80)&amp;C79,Categories!$F:$V,16,FALSE)))))</f>
        <v/>
      </c>
      <c r="K79" t="str">
        <f>IF(MOD(ROW(),2)=1,"",IF($H79="","",IF($H80="","",IF(VLOOKUP((MIN($H79:$H80)&amp;$C79),Categories!$F:$V,17,FALSE)="","TOO YOUNG",VLOOKUP(MAX($H79:$H80)&amp;C79,Categories!$F:$V,17,FALSE)))))</f>
        <v/>
      </c>
    </row>
    <row r="80" spans="2:11">
      <c r="B80" s="7"/>
      <c r="C80" s="173"/>
      <c r="D80" s="15"/>
      <c r="E80" s="7"/>
      <c r="F80" s="170"/>
      <c r="H80" t="str">
        <f>IF(D80="","",DATEDIF(D80,Categories!$A$5,"Y"))</f>
        <v/>
      </c>
      <c r="I80" t="str">
        <f>IF(MOD(ROW(),2)=1,"",IF($H80="","",IF($H81="","",IF(VLOOKUP((MIN($H80:$H81)&amp;$C80),Categories!$F:$V,15,FALSE)="","TOO YOUNG",VLOOKUP(MAX($H80:$H81)&amp;C80,Categories!$F:$V,15,FALSE)))))</f>
        <v/>
      </c>
      <c r="J80" t="str">
        <f>IF(MOD(ROW(),2)=1,"",IF($H80="","",IF($H81="","",IF(VLOOKUP((MIN($H80:$H81)&amp;$C80),Categories!$F:$V,16,FALSE)="","TOO YOUNG",VLOOKUP(MAX($H80:$H81)&amp;C80,Categories!$F:$V,16,FALSE)))))</f>
        <v/>
      </c>
      <c r="K80" t="str">
        <f>IF(MOD(ROW(),2)=1,"",IF($H80="","",IF($H81="","",IF(VLOOKUP((MIN($H80:$H81)&amp;$C80),Categories!$F:$V,17,FALSE)="","TOO YOUNG",VLOOKUP(MAX($H80:$H81)&amp;C80,Categories!$F:$V,17,FALSE)))))</f>
        <v/>
      </c>
    </row>
    <row r="81" spans="2:11">
      <c r="B81" s="7"/>
      <c r="C81" s="173"/>
      <c r="D81" s="19"/>
      <c r="E81" s="7"/>
      <c r="F81" s="170"/>
      <c r="H81" t="str">
        <f>IF(D81="","",DATEDIF(D81,Categories!$A$5,"Y"))</f>
        <v/>
      </c>
      <c r="I81" t="str">
        <f>IF(MOD(ROW(),2)=1,"",IF($H81="","",IF($H82="","",IF(VLOOKUP((MIN($H81:$H82)&amp;$C81),Categories!$F:$V,15,FALSE)="","TOO YOUNG",VLOOKUP(MAX($H81:$H82)&amp;C81,Categories!$F:$V,15,FALSE)))))</f>
        <v/>
      </c>
      <c r="J81" t="str">
        <f>IF(MOD(ROW(),2)=1,"",IF($H81="","",IF($H82="","",IF(VLOOKUP((MIN($H81:$H82)&amp;$C81),Categories!$F:$V,16,FALSE)="","TOO YOUNG",VLOOKUP(MAX($H81:$H82)&amp;C81,Categories!$F:$V,16,FALSE)))))</f>
        <v/>
      </c>
      <c r="K81" t="str">
        <f>IF(MOD(ROW(),2)=1,"",IF($H81="","",IF($H82="","",IF(VLOOKUP((MIN($H81:$H82)&amp;$C81),Categories!$F:$V,17,FALSE)="","TOO YOUNG",VLOOKUP(MAX($H81:$H82)&amp;C81,Categories!$F:$V,17,FALSE)))))</f>
        <v/>
      </c>
    </row>
    <row r="82" spans="2:11">
      <c r="B82" s="7"/>
      <c r="C82" s="173"/>
      <c r="D82" s="15"/>
      <c r="E82" s="7"/>
      <c r="F82" s="170"/>
      <c r="H82" t="str">
        <f>IF(D82="","",DATEDIF(D82,Categories!$A$5,"Y"))</f>
        <v/>
      </c>
      <c r="I82" t="str">
        <f>IF(MOD(ROW(),2)=1,"",IF($H82="","",IF($H83="","",IF(VLOOKUP((MIN($H82:$H83)&amp;$C82),Categories!$F:$V,15,FALSE)="","TOO YOUNG",VLOOKUP(MAX($H82:$H83)&amp;C82,Categories!$F:$V,15,FALSE)))))</f>
        <v/>
      </c>
      <c r="J82" t="str">
        <f>IF(MOD(ROW(),2)=1,"",IF($H82="","",IF($H83="","",IF(VLOOKUP((MIN($H82:$H83)&amp;$C82),Categories!$F:$V,16,FALSE)="","TOO YOUNG",VLOOKUP(MAX($H82:$H83)&amp;C82,Categories!$F:$V,16,FALSE)))))</f>
        <v/>
      </c>
      <c r="K82" t="str">
        <f>IF(MOD(ROW(),2)=1,"",IF($H82="","",IF($H83="","",IF(VLOOKUP((MIN($H82:$H83)&amp;$C82),Categories!$F:$V,17,FALSE)="","TOO YOUNG",VLOOKUP(MAX($H82:$H83)&amp;C82,Categories!$F:$V,17,FALSE)))))</f>
        <v/>
      </c>
    </row>
    <row r="83" spans="2:11">
      <c r="B83" s="7"/>
      <c r="C83" s="173"/>
      <c r="D83" s="19"/>
      <c r="E83" s="7"/>
      <c r="F83" s="170"/>
      <c r="H83" t="str">
        <f>IF(D83="","",DATEDIF(D83,Categories!$A$5,"Y"))</f>
        <v/>
      </c>
      <c r="I83" t="str">
        <f>IF(MOD(ROW(),2)=1,"",IF($H83="","",IF($H84="","",IF(VLOOKUP((MIN($H83:$H84)&amp;$C83),Categories!$F:$V,15,FALSE)="","TOO YOUNG",VLOOKUP(MAX($H83:$H84)&amp;C83,Categories!$F:$V,15,FALSE)))))</f>
        <v/>
      </c>
      <c r="J83" t="str">
        <f>IF(MOD(ROW(),2)=1,"",IF($H83="","",IF($H84="","",IF(VLOOKUP((MIN($H83:$H84)&amp;$C83),Categories!$F:$V,16,FALSE)="","TOO YOUNG",VLOOKUP(MAX($H83:$H84)&amp;C83,Categories!$F:$V,16,FALSE)))))</f>
        <v/>
      </c>
      <c r="K83" t="str">
        <f>IF(MOD(ROW(),2)=1,"",IF($H83="","",IF($H84="","",IF(VLOOKUP((MIN($H83:$H84)&amp;$C83),Categories!$F:$V,17,FALSE)="","TOO YOUNG",VLOOKUP(MAX($H83:$H84)&amp;C83,Categories!$F:$V,17,FALSE)))))</f>
        <v/>
      </c>
    </row>
    <row r="84" spans="2:11">
      <c r="B84" s="7"/>
      <c r="C84" s="173"/>
      <c r="D84" s="15"/>
      <c r="E84" s="7"/>
      <c r="F84" s="170"/>
      <c r="H84" t="str">
        <f>IF(D84="","",DATEDIF(D84,Categories!$A$5,"Y"))</f>
        <v/>
      </c>
      <c r="I84" t="str">
        <f>IF(MOD(ROW(),2)=1,"",IF($H84="","",IF($H85="","",IF(VLOOKUP((MIN($H84:$H85)&amp;$C84),Categories!$F:$V,15,FALSE)="","TOO YOUNG",VLOOKUP(MAX($H84:$H85)&amp;C84,Categories!$F:$V,15,FALSE)))))</f>
        <v/>
      </c>
      <c r="J84" t="str">
        <f>IF(MOD(ROW(),2)=1,"",IF($H84="","",IF($H85="","",IF(VLOOKUP((MIN($H84:$H85)&amp;$C84),Categories!$F:$V,16,FALSE)="","TOO YOUNG",VLOOKUP(MAX($H84:$H85)&amp;C84,Categories!$F:$V,16,FALSE)))))</f>
        <v/>
      </c>
      <c r="K84" t="str">
        <f>IF(MOD(ROW(),2)=1,"",IF($H84="","",IF($H85="","",IF(VLOOKUP((MIN($H84:$H85)&amp;$C84),Categories!$F:$V,17,FALSE)="","TOO YOUNG",VLOOKUP(MAX($H84:$H85)&amp;C84,Categories!$F:$V,17,FALSE)))))</f>
        <v/>
      </c>
    </row>
    <row r="85" spans="2:11">
      <c r="B85" s="7"/>
      <c r="C85" s="173"/>
      <c r="D85" s="15"/>
      <c r="E85" s="7"/>
      <c r="F85" s="170"/>
      <c r="H85" t="str">
        <f>IF(D85="","",DATEDIF(D85,Categories!$A$5,"Y"))</f>
        <v/>
      </c>
      <c r="I85" t="str">
        <f>IF(MOD(ROW(),2)=1,"",IF($H85="","",IF($H86="","",IF(VLOOKUP((MIN($H85:$H86)&amp;$C85),Categories!$F:$V,15,FALSE)="","TOO YOUNG",VLOOKUP(MAX($H85:$H86)&amp;C85,Categories!$F:$V,15,FALSE)))))</f>
        <v/>
      </c>
      <c r="J85" t="str">
        <f>IF(MOD(ROW(),2)=1,"",IF($H85="","",IF($H86="","",IF(VLOOKUP((MIN($H85:$H86)&amp;$C85),Categories!$F:$V,16,FALSE)="","TOO YOUNG",VLOOKUP(MAX($H85:$H86)&amp;C85,Categories!$F:$V,16,FALSE)))))</f>
        <v/>
      </c>
      <c r="K85" t="str">
        <f>IF(MOD(ROW(),2)=1,"",IF($H85="","",IF($H86="","",IF(VLOOKUP((MIN($H85:$H86)&amp;$C85),Categories!$F:$V,17,FALSE)="","TOO YOUNG",VLOOKUP(MAX($H85:$H86)&amp;C85,Categories!$F:$V,17,FALSE)))))</f>
        <v/>
      </c>
    </row>
    <row r="86" spans="2:11">
      <c r="B86" s="7"/>
      <c r="C86" s="173"/>
      <c r="D86" s="15"/>
      <c r="E86" s="7"/>
      <c r="F86" s="170"/>
      <c r="H86" t="str">
        <f>IF(D86="","",DATEDIF(D86,Categories!$A$5,"Y"))</f>
        <v/>
      </c>
      <c r="I86" t="str">
        <f>IF(MOD(ROW(),2)=1,"",IF($H86="","",IF($H87="","",IF(VLOOKUP((MIN($H86:$H87)&amp;$C86),Categories!$F:$V,15,FALSE)="","TOO YOUNG",VLOOKUP(MAX($H86:$H87)&amp;C86,Categories!$F:$V,15,FALSE)))))</f>
        <v/>
      </c>
      <c r="J86" t="str">
        <f>IF(MOD(ROW(),2)=1,"",IF($H86="","",IF($H87="","",IF(VLOOKUP((MIN($H86:$H87)&amp;$C86),Categories!$F:$V,16,FALSE)="","TOO YOUNG",VLOOKUP(MAX($H86:$H87)&amp;C86,Categories!$F:$V,16,FALSE)))))</f>
        <v/>
      </c>
      <c r="K86" t="str">
        <f>IF(MOD(ROW(),2)=1,"",IF($H86="","",IF($H87="","",IF(VLOOKUP((MIN($H86:$H87)&amp;$C86),Categories!$F:$V,17,FALSE)="","TOO YOUNG",VLOOKUP(MAX($H86:$H87)&amp;C86,Categories!$F:$V,17,FALSE)))))</f>
        <v/>
      </c>
    </row>
    <row r="87" spans="2:11">
      <c r="B87" s="7"/>
      <c r="C87" s="173"/>
      <c r="D87" s="15"/>
      <c r="E87" s="7"/>
      <c r="F87" s="170"/>
      <c r="H87" t="str">
        <f>IF(D87="","",DATEDIF(D87,Categories!$A$5,"Y"))</f>
        <v/>
      </c>
      <c r="I87" t="str">
        <f>IF(MOD(ROW(),2)=1,"",IF($H87="","",IF($H88="","",IF(VLOOKUP((MIN($H87:$H88)&amp;$C87),Categories!$F:$V,15,FALSE)="","TOO YOUNG",VLOOKUP(MAX($H87:$H88)&amp;C87,Categories!$F:$V,15,FALSE)))))</f>
        <v/>
      </c>
      <c r="J87" t="str">
        <f>IF(MOD(ROW(),2)=1,"",IF($H87="","",IF($H88="","",IF(VLOOKUP((MIN($H87:$H88)&amp;$C87),Categories!$F:$V,16,FALSE)="","TOO YOUNG",VLOOKUP(MAX($H87:$H88)&amp;C87,Categories!$F:$V,16,FALSE)))))</f>
        <v/>
      </c>
      <c r="K87" t="str">
        <f>IF(MOD(ROW(),2)=1,"",IF($H87="","",IF($H88="","",IF(VLOOKUP((MIN($H87:$H88)&amp;$C87),Categories!$F:$V,17,FALSE)="","TOO YOUNG",VLOOKUP(MAX($H87:$H88)&amp;C87,Categories!$F:$V,17,FALSE)))))</f>
        <v/>
      </c>
    </row>
    <row r="88" spans="2:11">
      <c r="B88" s="7"/>
      <c r="C88" s="173"/>
      <c r="D88" s="15"/>
      <c r="E88" s="7"/>
      <c r="F88" s="170"/>
      <c r="H88" t="str">
        <f>IF(D88="","",DATEDIF(D88,Categories!$A$5,"Y"))</f>
        <v/>
      </c>
      <c r="I88" t="str">
        <f>IF(MOD(ROW(),2)=1,"",IF($H88="","",IF($H89="","",IF(VLOOKUP((MIN($H88:$H89)&amp;$C88),Categories!$F:$V,15,FALSE)="","TOO YOUNG",VLOOKUP(MAX($H88:$H89)&amp;C88,Categories!$F:$V,15,FALSE)))))</f>
        <v/>
      </c>
      <c r="J88" t="str">
        <f>IF(MOD(ROW(),2)=1,"",IF($H88="","",IF($H89="","",IF(VLOOKUP((MIN($H88:$H89)&amp;$C88),Categories!$F:$V,16,FALSE)="","TOO YOUNG",VLOOKUP(MAX($H88:$H89)&amp;C88,Categories!$F:$V,16,FALSE)))))</f>
        <v/>
      </c>
      <c r="K88" t="str">
        <f>IF(MOD(ROW(),2)=1,"",IF($H88="","",IF($H89="","",IF(VLOOKUP((MIN($H88:$H89)&amp;$C88),Categories!$F:$V,17,FALSE)="","TOO YOUNG",VLOOKUP(MAX($H88:$H89)&amp;C88,Categories!$F:$V,17,FALSE)))))</f>
        <v/>
      </c>
    </row>
    <row r="89" spans="2:11">
      <c r="B89" s="7"/>
      <c r="C89" s="173"/>
      <c r="D89" s="15"/>
      <c r="E89" s="7"/>
      <c r="F89" s="170"/>
      <c r="H89" t="str">
        <f>IF(D89="","",DATEDIF(D89,Categories!$A$5,"Y"))</f>
        <v/>
      </c>
      <c r="I89" t="str">
        <f>IF(MOD(ROW(),2)=1,"",IF($H89="","",IF($H90="","",IF(VLOOKUP((MIN($H89:$H90)&amp;$C89),Categories!$F:$V,15,FALSE)="","TOO YOUNG",VLOOKUP(MAX($H89:$H90)&amp;C89,Categories!$F:$V,15,FALSE)))))</f>
        <v/>
      </c>
      <c r="J89" t="str">
        <f>IF(MOD(ROW(),2)=1,"",IF($H89="","",IF($H90="","",IF(VLOOKUP((MIN($H89:$H90)&amp;$C89),Categories!$F:$V,16,FALSE)="","TOO YOUNG",VLOOKUP(MAX($H89:$H90)&amp;C89,Categories!$F:$V,16,FALSE)))))</f>
        <v/>
      </c>
      <c r="K89" t="str">
        <f>IF(MOD(ROW(),2)=1,"",IF($H89="","",IF($H90="","",IF(VLOOKUP((MIN($H89:$H90)&amp;$C89),Categories!$F:$V,17,FALSE)="","TOO YOUNG",VLOOKUP(MAX($H89:$H90)&amp;C89,Categories!$F:$V,17,FALSE)))))</f>
        <v/>
      </c>
    </row>
    <row r="90" spans="2:11">
      <c r="B90" s="7"/>
      <c r="C90" s="173"/>
      <c r="D90" s="15"/>
      <c r="E90" s="7"/>
      <c r="F90" s="170"/>
      <c r="H90" t="str">
        <f>IF(D90="","",DATEDIF(D90,Categories!$A$5,"Y"))</f>
        <v/>
      </c>
      <c r="I90" t="str">
        <f>IF(MOD(ROW(),2)=1,"",IF($H90="","",IF($H91="","",IF(VLOOKUP((MIN($H90:$H91)&amp;$C90),Categories!$F:$V,15,FALSE)="","TOO YOUNG",VLOOKUP(MAX($H90:$H91)&amp;C90,Categories!$F:$V,15,FALSE)))))</f>
        <v/>
      </c>
      <c r="J90" t="str">
        <f>IF(MOD(ROW(),2)=1,"",IF($H90="","",IF($H91="","",IF(VLOOKUP((MIN($H90:$H91)&amp;$C90),Categories!$F:$V,16,FALSE)="","TOO YOUNG",VLOOKUP(MAX($H90:$H91)&amp;C90,Categories!$F:$V,16,FALSE)))))</f>
        <v/>
      </c>
      <c r="K90" t="str">
        <f>IF(MOD(ROW(),2)=1,"",IF($H90="","",IF($H91="","",IF(VLOOKUP((MIN($H90:$H91)&amp;$C90),Categories!$F:$V,17,FALSE)="","TOO YOUNG",VLOOKUP(MAX($H90:$H91)&amp;C90,Categories!$F:$V,17,FALSE)))))</f>
        <v/>
      </c>
    </row>
    <row r="91" spans="2:11">
      <c r="B91" s="7"/>
      <c r="C91" s="173"/>
      <c r="D91" s="19"/>
      <c r="E91" s="7"/>
      <c r="F91" s="170"/>
      <c r="H91" t="str">
        <f>IF(D91="","",DATEDIF(D91,Categories!$A$5,"Y"))</f>
        <v/>
      </c>
      <c r="I91" t="str">
        <f>IF(MOD(ROW(),2)=1,"",IF($H91="","",IF($H92="","",IF(VLOOKUP((MIN($H91:$H92)&amp;$C91),Categories!$F:$V,15,FALSE)="","TOO YOUNG",VLOOKUP(MAX($H91:$H92)&amp;C91,Categories!$F:$V,15,FALSE)))))</f>
        <v/>
      </c>
      <c r="J91" t="str">
        <f>IF(MOD(ROW(),2)=1,"",IF($H91="","",IF($H92="","",IF(VLOOKUP((MIN($H91:$H92)&amp;$C91),Categories!$F:$V,16,FALSE)="","TOO YOUNG",VLOOKUP(MAX($H91:$H92)&amp;C91,Categories!$F:$V,16,FALSE)))))</f>
        <v/>
      </c>
      <c r="K91" t="str">
        <f>IF(MOD(ROW(),2)=1,"",IF($H91="","",IF($H92="","",IF(VLOOKUP((MIN($H91:$H92)&amp;$C91),Categories!$F:$V,17,FALSE)="","TOO YOUNG",VLOOKUP(MAX($H91:$H92)&amp;C91,Categories!$F:$V,17,FALSE)))))</f>
        <v/>
      </c>
    </row>
    <row r="92" spans="2:11">
      <c r="B92" s="7"/>
      <c r="C92" s="173"/>
      <c r="D92" s="15"/>
      <c r="E92" s="7"/>
      <c r="F92" s="170"/>
      <c r="H92" t="str">
        <f>IF(D92="","",DATEDIF(D92,Categories!$A$5,"Y"))</f>
        <v/>
      </c>
      <c r="I92" t="str">
        <f>IF(MOD(ROW(),2)=1,"",IF($H92="","",IF($H93="","",IF(VLOOKUP((MIN($H92:$H93)&amp;$C92),Categories!$F:$V,15,FALSE)="","TOO YOUNG",VLOOKUP(MAX($H92:$H93)&amp;C92,Categories!$F:$V,15,FALSE)))))</f>
        <v/>
      </c>
      <c r="J92" t="str">
        <f>IF(MOD(ROW(),2)=1,"",IF($H92="","",IF($H93="","",IF(VLOOKUP((MIN($H92:$H93)&amp;$C92),Categories!$F:$V,16,FALSE)="","TOO YOUNG",VLOOKUP(MAX($H92:$H93)&amp;C92,Categories!$F:$V,16,FALSE)))))</f>
        <v/>
      </c>
      <c r="K92" t="str">
        <f>IF(MOD(ROW(),2)=1,"",IF($H92="","",IF($H93="","",IF(VLOOKUP((MIN($H92:$H93)&amp;$C92),Categories!$F:$V,17,FALSE)="","TOO YOUNG",VLOOKUP(MAX($H92:$H93)&amp;C92,Categories!$F:$V,17,FALSE)))))</f>
        <v/>
      </c>
    </row>
    <row r="93" spans="2:11">
      <c r="B93" s="7"/>
      <c r="C93" s="173"/>
      <c r="D93" s="15"/>
      <c r="E93" s="7"/>
      <c r="F93" s="170"/>
      <c r="H93" t="str">
        <f>IF(D93="","",DATEDIF(D93,Categories!$A$5,"Y"))</f>
        <v/>
      </c>
      <c r="I93" t="str">
        <f>IF(MOD(ROW(),2)=1,"",IF($H93="","",IF($H94="","",IF(VLOOKUP((MIN($H93:$H94)&amp;$C93),Categories!$F:$V,15,FALSE)="","TOO YOUNG",VLOOKUP(MAX($H93:$H94)&amp;C93,Categories!$F:$V,15,FALSE)))))</f>
        <v/>
      </c>
      <c r="J93" t="str">
        <f>IF(MOD(ROW(),2)=1,"",IF($H93="","",IF($H94="","",IF(VLOOKUP((MIN($H93:$H94)&amp;$C93),Categories!$F:$V,16,FALSE)="","TOO YOUNG",VLOOKUP(MAX($H93:$H94)&amp;C93,Categories!$F:$V,16,FALSE)))))</f>
        <v/>
      </c>
      <c r="K93" t="str">
        <f>IF(MOD(ROW(),2)=1,"",IF($H93="","",IF($H94="","",IF(VLOOKUP((MIN($H93:$H94)&amp;$C93),Categories!$F:$V,17,FALSE)="","TOO YOUNG",VLOOKUP(MAX($H93:$H94)&amp;C93,Categories!$F:$V,17,FALSE)))))</f>
        <v/>
      </c>
    </row>
    <row r="94" spans="2:11">
      <c r="B94" s="7"/>
      <c r="C94" s="173"/>
      <c r="D94" s="19"/>
      <c r="E94" s="7"/>
      <c r="F94" s="170"/>
      <c r="H94" t="str">
        <f>IF(D94="","",DATEDIF(D94,Categories!$A$5,"Y"))</f>
        <v/>
      </c>
      <c r="I94" t="str">
        <f>IF(MOD(ROW(),2)=1,"",IF($H94="","",IF($H95="","",IF(VLOOKUP((MIN($H94:$H95)&amp;$C94),Categories!$F:$V,15,FALSE)="","TOO YOUNG",VLOOKUP(MAX($H94:$H95)&amp;C94,Categories!$F:$V,15,FALSE)))))</f>
        <v/>
      </c>
      <c r="J94" t="str">
        <f>IF(MOD(ROW(),2)=1,"",IF($H94="","",IF($H95="","",IF(VLOOKUP((MIN($H94:$H95)&amp;$C94),Categories!$F:$V,16,FALSE)="","TOO YOUNG",VLOOKUP(MAX($H94:$H95)&amp;C94,Categories!$F:$V,16,FALSE)))))</f>
        <v/>
      </c>
      <c r="K94" t="str">
        <f>IF(MOD(ROW(),2)=1,"",IF($H94="","",IF($H95="","",IF(VLOOKUP((MIN($H94:$H95)&amp;$C94),Categories!$F:$V,17,FALSE)="","TOO YOUNG",VLOOKUP(MAX($H94:$H95)&amp;C94,Categories!$F:$V,17,FALSE)))))</f>
        <v/>
      </c>
    </row>
    <row r="95" spans="2:11">
      <c r="B95" s="7"/>
      <c r="C95" s="173"/>
      <c r="D95" s="15"/>
      <c r="E95" s="7"/>
      <c r="F95" s="170"/>
      <c r="H95" t="str">
        <f>IF(D95="","",DATEDIF(D95,Categories!$A$5,"Y"))</f>
        <v/>
      </c>
      <c r="I95" t="str">
        <f>IF(MOD(ROW(),2)=1,"",IF($H95="","",IF($H96="","",IF(VLOOKUP((MIN($H95:$H96)&amp;$C95),Categories!$F:$V,15,FALSE)="","TOO YOUNG",VLOOKUP(MAX($H95:$H96)&amp;C95,Categories!$F:$V,15,FALSE)))))</f>
        <v/>
      </c>
      <c r="J95" t="str">
        <f>IF(MOD(ROW(),2)=1,"",IF($H95="","",IF($H96="","",IF(VLOOKUP((MIN($H95:$H96)&amp;$C95),Categories!$F:$V,16,FALSE)="","TOO YOUNG",VLOOKUP(MAX($H95:$H96)&amp;C95,Categories!$F:$V,16,FALSE)))))</f>
        <v/>
      </c>
      <c r="K95" t="str">
        <f>IF(MOD(ROW(),2)=1,"",IF($H95="","",IF($H96="","",IF(VLOOKUP((MIN($H95:$H96)&amp;$C95),Categories!$F:$V,17,FALSE)="","TOO YOUNG",VLOOKUP(MAX($H95:$H96)&amp;C95,Categories!$F:$V,17,FALSE)))))</f>
        <v/>
      </c>
    </row>
    <row r="96" spans="2:11">
      <c r="B96" s="7"/>
      <c r="C96" s="173"/>
      <c r="D96" s="15"/>
      <c r="E96" s="7"/>
      <c r="F96" s="170"/>
      <c r="H96" t="str">
        <f>IF(D96="","",DATEDIF(D96,Categories!$A$5,"Y"))</f>
        <v/>
      </c>
      <c r="I96" t="str">
        <f>IF(MOD(ROW(),2)=1,"",IF($H96="","",IF($H97="","",IF(VLOOKUP((MIN($H96:$H97)&amp;$C96),Categories!$F:$V,15,FALSE)="","TOO YOUNG",VLOOKUP(MAX($H96:$H97)&amp;C96,Categories!$F:$V,15,FALSE)))))</f>
        <v/>
      </c>
      <c r="J96" t="str">
        <f>IF(MOD(ROW(),2)=1,"",IF($H96="","",IF($H97="","",IF(VLOOKUP((MIN($H96:$H97)&amp;$C96),Categories!$F:$V,16,FALSE)="","TOO YOUNG",VLOOKUP(MAX($H96:$H97)&amp;C96,Categories!$F:$V,16,FALSE)))))</f>
        <v/>
      </c>
      <c r="K96" t="str">
        <f>IF(MOD(ROW(),2)=1,"",IF($H96="","",IF($H97="","",IF(VLOOKUP((MIN($H96:$H97)&amp;$C96),Categories!$F:$V,17,FALSE)="","TOO YOUNG",VLOOKUP(MAX($H96:$H97)&amp;C96,Categories!$F:$V,17,FALSE)))))</f>
        <v/>
      </c>
    </row>
    <row r="97" spans="2:11">
      <c r="B97" s="7"/>
      <c r="C97" s="173"/>
      <c r="D97" s="15"/>
      <c r="E97" s="7"/>
      <c r="F97" s="170"/>
      <c r="H97" t="str">
        <f>IF(D97="","",DATEDIF(D97,Categories!$A$5,"Y"))</f>
        <v/>
      </c>
      <c r="I97" t="str">
        <f>IF(MOD(ROW(),2)=1,"",IF($H97="","",IF($H98="","",IF(VLOOKUP((MIN($H97:$H98)&amp;$C97),Categories!$F:$V,15,FALSE)="","TOO YOUNG",VLOOKUP(MAX($H97:$H98)&amp;C97,Categories!$F:$V,15,FALSE)))))</f>
        <v/>
      </c>
      <c r="J97" t="str">
        <f>IF(MOD(ROW(),2)=1,"",IF($H97="","",IF($H98="","",IF(VLOOKUP((MIN($H97:$H98)&amp;$C97),Categories!$F:$V,16,FALSE)="","TOO YOUNG",VLOOKUP(MAX($H97:$H98)&amp;C97,Categories!$F:$V,16,FALSE)))))</f>
        <v/>
      </c>
      <c r="K97" t="str">
        <f>IF(MOD(ROW(),2)=1,"",IF($H97="","",IF($H98="","",IF(VLOOKUP((MIN($H97:$H98)&amp;$C97),Categories!$F:$V,17,FALSE)="","TOO YOUNG",VLOOKUP(MAX($H97:$H98)&amp;C97,Categories!$F:$V,17,FALSE)))))</f>
        <v/>
      </c>
    </row>
    <row r="98" spans="2:11">
      <c r="B98" s="7"/>
      <c r="C98" s="173"/>
      <c r="D98" s="15"/>
      <c r="E98" s="7"/>
      <c r="F98" s="170"/>
      <c r="H98" t="str">
        <f>IF(D98="","",DATEDIF(D98,Categories!$A$5,"Y"))</f>
        <v/>
      </c>
      <c r="I98" t="str">
        <f>IF(MOD(ROW(),2)=1,"",IF($H98="","",IF($H99="","",IF(VLOOKUP((MIN($H98:$H99)&amp;$C98),Categories!$F:$V,15,FALSE)="","TOO YOUNG",VLOOKUP(MAX($H98:$H99)&amp;C98,Categories!$F:$V,15,FALSE)))))</f>
        <v/>
      </c>
      <c r="J98" t="str">
        <f>IF(MOD(ROW(),2)=1,"",IF($H98="","",IF($H99="","",IF(VLOOKUP((MIN($H98:$H99)&amp;$C98),Categories!$F:$V,16,FALSE)="","TOO YOUNG",VLOOKUP(MAX($H98:$H99)&amp;C98,Categories!$F:$V,16,FALSE)))))</f>
        <v/>
      </c>
      <c r="K98" t="str">
        <f>IF(MOD(ROW(),2)=1,"",IF($H98="","",IF($H99="","",IF(VLOOKUP((MIN($H98:$H99)&amp;$C98),Categories!$F:$V,17,FALSE)="","TOO YOUNG",VLOOKUP(MAX($H98:$H99)&amp;C98,Categories!$F:$V,17,FALSE)))))</f>
        <v/>
      </c>
    </row>
    <row r="99" spans="2:11">
      <c r="B99" s="7"/>
      <c r="C99" s="173"/>
      <c r="D99" s="15"/>
      <c r="E99" s="7"/>
      <c r="F99" s="170"/>
      <c r="H99" t="str">
        <f>IF(D99="","",DATEDIF(D99,Categories!$A$5,"Y"))</f>
        <v/>
      </c>
      <c r="I99" t="str">
        <f>IF(MOD(ROW(),2)=1,"",IF($H99="","",IF($H100="","",IF(VLOOKUP((MIN($H99:$H100)&amp;$C99),Categories!$F:$V,15,FALSE)="","TOO YOUNG",VLOOKUP(MAX($H99:$H100)&amp;C99,Categories!$F:$V,15,FALSE)))))</f>
        <v/>
      </c>
      <c r="J99" t="str">
        <f>IF(MOD(ROW(),2)=1,"",IF($H99="","",IF($H100="","",IF(VLOOKUP((MIN($H99:$H100)&amp;$C99),Categories!$F:$V,16,FALSE)="","TOO YOUNG",VLOOKUP(MAX($H99:$H100)&amp;C99,Categories!$F:$V,16,FALSE)))))</f>
        <v/>
      </c>
      <c r="K99" t="str">
        <f>IF(MOD(ROW(),2)=1,"",IF($H99="","",IF($H100="","",IF(VLOOKUP((MIN($H99:$H100)&amp;$C99),Categories!$F:$V,17,FALSE)="","TOO YOUNG",VLOOKUP(MAX($H99:$H100)&amp;C99,Categories!$F:$V,17,FALSE)))))</f>
        <v/>
      </c>
    </row>
    <row r="100" spans="2:11">
      <c r="B100" s="7"/>
      <c r="C100" s="173"/>
      <c r="D100" s="15"/>
      <c r="E100" s="7"/>
      <c r="F100" s="170"/>
      <c r="H100" t="str">
        <f>IF(D100="","",DATEDIF(D100,Categories!$A$5,"Y"))</f>
        <v/>
      </c>
      <c r="I100" t="str">
        <f>IF(MOD(ROW(),2)=1,"",IF($H100="","",IF($H101="","",IF(VLOOKUP((MIN($H100:$H101)&amp;$C100),Categories!$F:$V,15,FALSE)="","TOO YOUNG",VLOOKUP(MAX($H100:$H101)&amp;C100,Categories!$F:$V,15,FALSE)))))</f>
        <v/>
      </c>
      <c r="J100" t="str">
        <f>IF(MOD(ROW(),2)=1,"",IF($H100="","",IF($H101="","",IF(VLOOKUP((MIN($H100:$H101)&amp;$C100),Categories!$F:$V,16,FALSE)="","TOO YOUNG",VLOOKUP(MAX($H100:$H101)&amp;C100,Categories!$F:$V,16,FALSE)))))</f>
        <v/>
      </c>
      <c r="K100" t="str">
        <f>IF(MOD(ROW(),2)=1,"",IF($H100="","",IF($H101="","",IF(VLOOKUP((MIN($H100:$H101)&amp;$C100),Categories!$F:$V,17,FALSE)="","TOO YOUNG",VLOOKUP(MAX($H100:$H101)&amp;C100,Categories!$F:$V,17,FALSE)))))</f>
        <v/>
      </c>
    </row>
    <row r="101" spans="2:11">
      <c r="B101" s="7"/>
      <c r="C101" s="173"/>
      <c r="D101" s="15"/>
      <c r="E101" s="7"/>
      <c r="F101" s="170"/>
      <c r="H101" t="str">
        <f>IF(D101="","",DATEDIF(D101,Categories!$A$5,"Y"))</f>
        <v/>
      </c>
      <c r="I101" t="str">
        <f>IF(MOD(ROW(),2)=1,"",IF($H101="","",IF($H102="","",IF(VLOOKUP((MIN($H101:$H102)&amp;$C101),Categories!$F:$V,15,FALSE)="","TOO YOUNG",VLOOKUP(MAX($H101:$H102)&amp;C101,Categories!$F:$V,15,FALSE)))))</f>
        <v/>
      </c>
      <c r="J101" t="str">
        <f>IF(MOD(ROW(),2)=1,"",IF($H101="","",IF($H102="","",IF(VLOOKUP((MIN($H101:$H102)&amp;$C101),Categories!$F:$V,16,FALSE)="","TOO YOUNG",VLOOKUP(MAX($H101:$H102)&amp;C101,Categories!$F:$V,16,FALSE)))))</f>
        <v/>
      </c>
      <c r="K101" t="str">
        <f>IF(MOD(ROW(),2)=1,"",IF($H101="","",IF($H102="","",IF(VLOOKUP((MIN($H101:$H102)&amp;$C101),Categories!$F:$V,17,FALSE)="","TOO YOUNG",VLOOKUP(MAX($H101:$H102)&amp;C101,Categories!$F:$V,17,FALSE)))))</f>
        <v/>
      </c>
    </row>
    <row r="102" spans="2:11">
      <c r="B102" s="7"/>
      <c r="C102" s="173"/>
      <c r="D102" s="15"/>
      <c r="E102" s="7"/>
      <c r="F102" s="170"/>
      <c r="H102" t="str">
        <f>IF(D102="","",DATEDIF(D102,Categories!$A$5,"Y"))</f>
        <v/>
      </c>
      <c r="I102" t="str">
        <f>IF(MOD(ROW(),2)=1,"",IF($H102="","",IF($H103="","",IF(VLOOKUP((MIN($H102:$H103)&amp;$C102),Categories!$F:$V,15,FALSE)="","TOO YOUNG",VLOOKUP(MAX($H102:$H103)&amp;C102,Categories!$F:$V,15,FALSE)))))</f>
        <v/>
      </c>
      <c r="J102" t="str">
        <f>IF(MOD(ROW(),2)=1,"",IF($H102="","",IF($H103="","",IF(VLOOKUP((MIN($H102:$H103)&amp;$C102),Categories!$F:$V,16,FALSE)="","TOO YOUNG",VLOOKUP(MAX($H102:$H103)&amp;C102,Categories!$F:$V,16,FALSE)))))</f>
        <v/>
      </c>
      <c r="K102" t="str">
        <f>IF(MOD(ROW(),2)=1,"",IF($H102="","",IF($H103="","",IF(VLOOKUP((MIN($H102:$H103)&amp;$C102),Categories!$F:$V,17,FALSE)="","TOO YOUNG",VLOOKUP(MAX($H102:$H103)&amp;C102,Categories!$F:$V,17,FALSE)))))</f>
        <v/>
      </c>
    </row>
    <row r="103" spans="2:11">
      <c r="B103" s="7"/>
      <c r="C103" s="173"/>
      <c r="D103" s="15"/>
      <c r="E103" s="7"/>
      <c r="F103" s="170"/>
      <c r="H103" t="str">
        <f>IF(D103="","",DATEDIF(D103,Categories!$A$5,"Y"))</f>
        <v/>
      </c>
      <c r="I103" t="str">
        <f>IF(MOD(ROW(),2)=1,"",IF($H103="","",IF($H104="","",IF(VLOOKUP((MIN($H103:$H104)&amp;$C103),Categories!$F:$V,15,FALSE)="","TOO YOUNG",VLOOKUP(MAX($H103:$H104)&amp;C103,Categories!$F:$V,15,FALSE)))))</f>
        <v/>
      </c>
      <c r="J103" t="str">
        <f>IF(MOD(ROW(),2)=1,"",IF($H103="","",IF($H104="","",IF(VLOOKUP((MIN($H103:$H104)&amp;$C103),Categories!$F:$V,16,FALSE)="","TOO YOUNG",VLOOKUP(MAX($H103:$H104)&amp;C103,Categories!$F:$V,16,FALSE)))))</f>
        <v/>
      </c>
      <c r="K103" t="str">
        <f>IF(MOD(ROW(),2)=1,"",IF($H103="","",IF($H104="","",IF(VLOOKUP((MIN($H103:$H104)&amp;$C103),Categories!$F:$V,17,FALSE)="","TOO YOUNG",VLOOKUP(MAX($H103:$H104)&amp;C103,Categories!$F:$V,17,FALSE)))))</f>
        <v/>
      </c>
    </row>
    <row r="104" spans="2:11">
      <c r="B104" s="7"/>
      <c r="C104" s="173"/>
      <c r="D104" s="15"/>
      <c r="E104" s="7"/>
      <c r="F104" s="170"/>
      <c r="H104" t="str">
        <f>IF(D104="","",DATEDIF(D104,Categories!$A$5,"Y"))</f>
        <v/>
      </c>
      <c r="I104" t="str">
        <f>IF(MOD(ROW(),2)=1,"",IF($H104="","",IF($H105="","",IF(VLOOKUP((MIN($H104:$H105)&amp;$C104),Categories!$F:$V,15,FALSE)="","TOO YOUNG",VLOOKUP(MAX($H104:$H105)&amp;C104,Categories!$F:$V,15,FALSE)))))</f>
        <v/>
      </c>
      <c r="J104" t="str">
        <f>IF(MOD(ROW(),2)=1,"",IF($H104="","",IF($H105="","",IF(VLOOKUP((MIN($H104:$H105)&amp;$C104),Categories!$F:$V,16,FALSE)="","TOO YOUNG",VLOOKUP(MAX($H104:$H105)&amp;C104,Categories!$F:$V,16,FALSE)))))</f>
        <v/>
      </c>
      <c r="K104" t="str">
        <f>IF(MOD(ROW(),2)=1,"",IF($H104="","",IF($H105="","",IF(VLOOKUP((MIN($H104:$H105)&amp;$C104),Categories!$F:$V,17,FALSE)="","TOO YOUNG",VLOOKUP(MAX($H104:$H105)&amp;C104,Categories!$F:$V,17,FALSE)))))</f>
        <v/>
      </c>
    </row>
    <row r="105" spans="2:11">
      <c r="B105" s="7"/>
      <c r="C105" s="173"/>
      <c r="D105" s="7"/>
      <c r="E105" s="7"/>
      <c r="F105" s="170"/>
      <c r="H105" t="str">
        <f>IF(D105="","",DATEDIF(D105,Categories!$A$5,"Y"))</f>
        <v/>
      </c>
      <c r="I105" t="str">
        <f>IF(MOD(ROW(),2)=1,"",IF($H105="","",IF($H106="","",IF(VLOOKUP((MIN($H105:$H106)&amp;$C105),Categories!$F:$V,15,FALSE)="","TOO YOUNG",VLOOKUP(MAX($H105:$H106)&amp;C105,Categories!$F:$V,15,FALSE)))))</f>
        <v/>
      </c>
      <c r="J105" t="str">
        <f>IF(MOD(ROW(),2)=1,"",IF($H105="","",IF($H106="","",IF(VLOOKUP((MIN($H105:$H106)&amp;$C105),Categories!$F:$V,16,FALSE)="","TOO YOUNG",VLOOKUP(MAX($H105:$H106)&amp;C105,Categories!$F:$V,16,FALSE)))))</f>
        <v/>
      </c>
      <c r="K105" t="str">
        <f>IF(MOD(ROW(),2)=1,"",IF($H105="","",IF($H106="","",IF(VLOOKUP((MIN($H105:$H106)&amp;$C105),Categories!$F:$V,17,FALSE)="","TOO YOUNG",VLOOKUP(MAX($H105:$H106)&amp;C105,Categories!$F:$V,17,FALSE)))))</f>
        <v/>
      </c>
    </row>
    <row r="106" spans="2:11">
      <c r="B106" s="7"/>
      <c r="C106" s="173"/>
      <c r="D106" s="7"/>
      <c r="E106" s="7"/>
      <c r="F106" s="170"/>
      <c r="H106" t="str">
        <f>IF(D106="","",DATEDIF(D106,Categories!$A$5,"Y"))</f>
        <v/>
      </c>
      <c r="I106" t="str">
        <f>IF(MOD(ROW(),2)=1,"",IF($H106="","",IF($H107="","",IF(VLOOKUP((MIN($H106:$H107)&amp;$C106),Categories!$F:$V,15,FALSE)="","TOO YOUNG",VLOOKUP(MAX($H106:$H107)&amp;C106,Categories!$F:$V,15,FALSE)))))</f>
        <v/>
      </c>
      <c r="J106" t="str">
        <f>IF(MOD(ROW(),2)=1,"",IF($H106="","",IF($H107="","",IF(VLOOKUP((MIN($H106:$H107)&amp;$C106),Categories!$F:$V,16,FALSE)="","TOO YOUNG",VLOOKUP(MAX($H106:$H107)&amp;C106,Categories!$F:$V,16,FALSE)))))</f>
        <v/>
      </c>
      <c r="K106" t="str">
        <f>IF(MOD(ROW(),2)=1,"",IF($H106="","",IF($H107="","",IF(VLOOKUP((MIN($H106:$H107)&amp;$C106),Categories!$F:$V,17,FALSE)="","TOO YOUNG",VLOOKUP(MAX($H106:$H107)&amp;C106,Categories!$F:$V,17,FALSE)))))</f>
        <v/>
      </c>
    </row>
    <row r="107" spans="2:11">
      <c r="B107" s="7"/>
      <c r="C107" s="173"/>
      <c r="D107" s="7"/>
      <c r="E107" s="7"/>
      <c r="F107" s="170"/>
      <c r="H107" t="str">
        <f>IF(D107="","",DATEDIF(D107,Categories!$A$5,"Y"))</f>
        <v/>
      </c>
      <c r="I107" t="str">
        <f>IF(MOD(ROW(),2)=1,"",IF($H107="","",IF($H108="","",IF(VLOOKUP((MIN($H107:$H108)&amp;$C107),Categories!$F:$V,15,FALSE)="","TOO YOUNG",VLOOKUP(MAX($H107:$H108)&amp;C107,Categories!$F:$V,15,FALSE)))))</f>
        <v/>
      </c>
      <c r="J107" t="str">
        <f>IF(MOD(ROW(),2)=1,"",IF($H107="","",IF($H108="","",IF(VLOOKUP((MIN($H107:$H108)&amp;$C107),Categories!$F:$V,16,FALSE)="","TOO YOUNG",VLOOKUP(MAX($H107:$H108)&amp;C107,Categories!$F:$V,16,FALSE)))))</f>
        <v/>
      </c>
      <c r="K107" t="str">
        <f>IF(MOD(ROW(),2)=1,"",IF($H107="","",IF($H108="","",IF(VLOOKUP((MIN($H107:$H108)&amp;$C107),Categories!$F:$V,17,FALSE)="","TOO YOUNG",VLOOKUP(MAX($H107:$H108)&amp;C107,Categories!$F:$V,17,FALSE)))))</f>
        <v/>
      </c>
    </row>
    <row r="108" spans="2:11">
      <c r="B108" s="7"/>
      <c r="C108" s="173"/>
      <c r="D108" s="22"/>
      <c r="E108" s="7"/>
      <c r="F108" s="170"/>
      <c r="H108" t="str">
        <f>IF(D108="","",DATEDIF(D108,Categories!$A$5,"Y"))</f>
        <v/>
      </c>
      <c r="I108" t="str">
        <f>IF(MOD(ROW(),2)=1,"",IF($H108="","",IF($H109="","",IF(VLOOKUP((MIN($H108:$H109)&amp;$C108),Categories!$F:$V,15,FALSE)="","TOO YOUNG",VLOOKUP(MAX($H108:$H109)&amp;C108,Categories!$F:$V,15,FALSE)))))</f>
        <v/>
      </c>
      <c r="J108" t="str">
        <f>IF(MOD(ROW(),2)=1,"",IF($H108="","",IF($H109="","",IF(VLOOKUP((MIN($H108:$H109)&amp;$C108),Categories!$F:$V,16,FALSE)="","TOO YOUNG",VLOOKUP(MAX($H108:$H109)&amp;C108,Categories!$F:$V,16,FALSE)))))</f>
        <v/>
      </c>
      <c r="K108" t="str">
        <f>IF(MOD(ROW(),2)=1,"",IF($H108="","",IF($H109="","",IF(VLOOKUP((MIN($H108:$H109)&amp;$C108),Categories!$F:$V,17,FALSE)="","TOO YOUNG",VLOOKUP(MAX($H108:$H109)&amp;C108,Categories!$F:$V,17,FALSE)))))</f>
        <v/>
      </c>
    </row>
    <row r="109" spans="2:11">
      <c r="B109" s="7"/>
      <c r="C109" s="173"/>
      <c r="D109" s="22"/>
      <c r="E109" s="7"/>
      <c r="F109" s="170"/>
      <c r="H109" t="str">
        <f>IF(D109="","",DATEDIF(D109,Categories!$A$5,"Y"))</f>
        <v/>
      </c>
      <c r="I109" t="str">
        <f>IF(MOD(ROW(),2)=1,"",IF($H109="","",IF($H110="","",IF(VLOOKUP((MIN($H109:$H110)&amp;$C109),Categories!$F:$V,15,FALSE)="","TOO YOUNG",VLOOKUP(MAX($H109:$H110)&amp;C109,Categories!$F:$V,15,FALSE)))))</f>
        <v/>
      </c>
      <c r="J109" t="str">
        <f>IF(MOD(ROW(),2)=1,"",IF($H109="","",IF($H110="","",IF(VLOOKUP((MIN($H109:$H110)&amp;$C109),Categories!$F:$V,16,FALSE)="","TOO YOUNG",VLOOKUP(MAX($H109:$H110)&amp;C109,Categories!$F:$V,16,FALSE)))))</f>
        <v/>
      </c>
      <c r="K109" t="str">
        <f>IF(MOD(ROW(),2)=1,"",IF($H109="","",IF($H110="","",IF(VLOOKUP((MIN($H109:$H110)&amp;$C109),Categories!$F:$V,17,FALSE)="","TOO YOUNG",VLOOKUP(MAX($H109:$H110)&amp;C109,Categories!$F:$V,17,FALSE)))))</f>
        <v/>
      </c>
    </row>
    <row r="110" spans="2:11">
      <c r="D110" s="2"/>
    </row>
    <row r="115" spans="4:4">
      <c r="D115" s="2"/>
    </row>
    <row r="136" spans="3:4">
      <c r="C136" s="2"/>
    </row>
    <row r="137" spans="3:4">
      <c r="C137" s="2"/>
    </row>
    <row r="139" spans="3:4">
      <c r="D139" s="2"/>
    </row>
    <row r="140" spans="3:4">
      <c r="C140" s="2"/>
    </row>
    <row r="142" spans="3:4">
      <c r="C142" s="2"/>
    </row>
    <row r="145" spans="3:4">
      <c r="C145" s="2"/>
    </row>
    <row r="146" spans="3:4">
      <c r="C146" s="2"/>
    </row>
    <row r="147" spans="3:4">
      <c r="C147" s="2"/>
    </row>
    <row r="148" spans="3:4">
      <c r="C148" s="2"/>
      <c r="D148" s="2"/>
    </row>
    <row r="168" spans="4:4">
      <c r="D168" s="2"/>
    </row>
    <row r="170" spans="4:4">
      <c r="D170" s="2"/>
    </row>
    <row r="172" spans="4:4">
      <c r="D172" s="2"/>
    </row>
    <row r="174" spans="4:4">
      <c r="D174" s="2"/>
    </row>
    <row r="178" spans="4:4">
      <c r="D178" s="2"/>
    </row>
    <row r="183" spans="4:4">
      <c r="D183" s="2"/>
    </row>
    <row r="189" spans="4:4">
      <c r="D189" s="2"/>
    </row>
    <row r="192" spans="4:4">
      <c r="D192" s="2"/>
    </row>
    <row r="200" spans="4:4">
      <c r="D200" s="2"/>
    </row>
    <row r="206" spans="4:4">
      <c r="D206" s="2"/>
    </row>
  </sheetData>
  <sheetProtection algorithmName="SHA-512" hashValue="Aww46lOpSV5SMyj1OKnG/b5QD2JmRxCOEGcsFcin2ESzwa/u3v9UYN0oaRq8C/9GsTBcPyKdvTpudYDBDAW2Sw==" saltValue="+SR31inOG67b9hH2b+0rnw==" spinCount="100000" sheet="1" selectLockedCells="1"/>
  <mergeCells count="104">
    <mergeCell ref="F98:F99"/>
    <mergeCell ref="F100:F101"/>
    <mergeCell ref="F102:F103"/>
    <mergeCell ref="F104:F105"/>
    <mergeCell ref="F106:F107"/>
    <mergeCell ref="F108:F109"/>
    <mergeCell ref="F86:F87"/>
    <mergeCell ref="F88:F89"/>
    <mergeCell ref="F90:F91"/>
    <mergeCell ref="F92:F93"/>
    <mergeCell ref="F94:F95"/>
    <mergeCell ref="F96:F97"/>
    <mergeCell ref="F74:F75"/>
    <mergeCell ref="F76:F77"/>
    <mergeCell ref="F78:F79"/>
    <mergeCell ref="F80:F81"/>
    <mergeCell ref="F82:F83"/>
    <mergeCell ref="F84:F85"/>
    <mergeCell ref="F62:F63"/>
    <mergeCell ref="F64:F65"/>
    <mergeCell ref="F66:F67"/>
    <mergeCell ref="F68:F69"/>
    <mergeCell ref="F70:F71"/>
    <mergeCell ref="F72:F73"/>
    <mergeCell ref="F50:F51"/>
    <mergeCell ref="F52:F53"/>
    <mergeCell ref="F54:F55"/>
    <mergeCell ref="F56:F57"/>
    <mergeCell ref="F58:F59"/>
    <mergeCell ref="F60:F61"/>
    <mergeCell ref="F38:F39"/>
    <mergeCell ref="F40:F41"/>
    <mergeCell ref="F42:F43"/>
    <mergeCell ref="F44:F45"/>
    <mergeCell ref="F46:F47"/>
    <mergeCell ref="F48:F49"/>
    <mergeCell ref="F28:F29"/>
    <mergeCell ref="F30:F31"/>
    <mergeCell ref="F32:F33"/>
    <mergeCell ref="F34:F35"/>
    <mergeCell ref="F36:F37"/>
    <mergeCell ref="F14:F15"/>
    <mergeCell ref="F16:F17"/>
    <mergeCell ref="F18:F19"/>
    <mergeCell ref="F20:F21"/>
    <mergeCell ref="F22:F23"/>
    <mergeCell ref="F24:F25"/>
    <mergeCell ref="C98:C99"/>
    <mergeCell ref="C100:C101"/>
    <mergeCell ref="C102:C103"/>
    <mergeCell ref="C104:C105"/>
    <mergeCell ref="C106:C107"/>
    <mergeCell ref="C108:C109"/>
    <mergeCell ref="C86:C87"/>
    <mergeCell ref="C88:C89"/>
    <mergeCell ref="C90:C91"/>
    <mergeCell ref="C92:C93"/>
    <mergeCell ref="C94:C95"/>
    <mergeCell ref="C96:C97"/>
    <mergeCell ref="C74:C75"/>
    <mergeCell ref="C76:C77"/>
    <mergeCell ref="C78:C79"/>
    <mergeCell ref="C80:C81"/>
    <mergeCell ref="C82:C83"/>
    <mergeCell ref="C84:C85"/>
    <mergeCell ref="C62:C63"/>
    <mergeCell ref="C64:C65"/>
    <mergeCell ref="C66:C67"/>
    <mergeCell ref="C68:C69"/>
    <mergeCell ref="C70:C71"/>
    <mergeCell ref="C72:C73"/>
    <mergeCell ref="C50:C51"/>
    <mergeCell ref="C52:C53"/>
    <mergeCell ref="C54:C55"/>
    <mergeCell ref="C56:C57"/>
    <mergeCell ref="C58:C59"/>
    <mergeCell ref="C60:C61"/>
    <mergeCell ref="C38:C39"/>
    <mergeCell ref="C40:C41"/>
    <mergeCell ref="C42:C43"/>
    <mergeCell ref="C44:C45"/>
    <mergeCell ref="C46:C47"/>
    <mergeCell ref="C48:C49"/>
    <mergeCell ref="C28:C29"/>
    <mergeCell ref="C30:C31"/>
    <mergeCell ref="C32:C33"/>
    <mergeCell ref="C34:C35"/>
    <mergeCell ref="C36:C37"/>
    <mergeCell ref="C14:C15"/>
    <mergeCell ref="C16:C17"/>
    <mergeCell ref="C18:C19"/>
    <mergeCell ref="C20:C21"/>
    <mergeCell ref="C22:C23"/>
    <mergeCell ref="C24:C25"/>
    <mergeCell ref="B2:F2"/>
    <mergeCell ref="B4:F4"/>
    <mergeCell ref="B5:F5"/>
    <mergeCell ref="C10:C11"/>
    <mergeCell ref="C12:C13"/>
    <mergeCell ref="F10:F11"/>
    <mergeCell ref="F12:F13"/>
    <mergeCell ref="C26:C27"/>
    <mergeCell ref="F26:F27"/>
    <mergeCell ref="B7:F7"/>
  </mergeCells>
  <dataValidations count="1">
    <dataValidation type="list" allowBlank="1" showInputMessage="1" showErrorMessage="1" sqref="F10:F109" xr:uid="{00000000-0002-0000-0300-000000000000}">
      <formula1>$I10:$K10</formula1>
    </dataValidation>
  </dataValidations>
  <pageMargins left="0.75" right="0.75" top="1" bottom="1" header="0.5" footer="0.5"/>
  <pageSetup paperSize="0" orientation="portrait" horizontalDpi="4294967292" verticalDpi="429496729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Categories!$A$1:$A$3</xm:f>
          </x14:formula1>
          <xm:sqref>C10:C109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N77"/>
  <sheetViews>
    <sheetView workbookViewId="0">
      <selection activeCell="I25" sqref="I25:J25"/>
    </sheetView>
  </sheetViews>
  <sheetFormatPr baseColWidth="10" defaultColWidth="10.83203125" defaultRowHeight="16"/>
  <cols>
    <col min="3" max="3" width="10.33203125" customWidth="1"/>
    <col min="4" max="4" width="11.6640625" customWidth="1"/>
    <col min="5" max="5" width="12" bestFit="1" customWidth="1"/>
    <col min="6" max="6" width="33.5" customWidth="1"/>
    <col min="7" max="7" width="9.1640625" bestFit="1" customWidth="1"/>
    <col min="8" max="8" width="27.6640625" customWidth="1"/>
    <col min="10" max="10" width="17.6640625" customWidth="1"/>
    <col min="11" max="11" width="12" customWidth="1"/>
    <col min="13" max="13" width="20.5" customWidth="1"/>
  </cols>
  <sheetData>
    <row r="1" spans="2:13">
      <c r="B1" s="117"/>
      <c r="C1" s="54"/>
      <c r="D1" s="54"/>
      <c r="E1" s="54"/>
      <c r="F1" s="54"/>
    </row>
    <row r="2" spans="2:13" ht="18">
      <c r="B2" s="188" t="s">
        <v>3</v>
      </c>
      <c r="C2" s="188"/>
      <c r="D2" s="188"/>
      <c r="E2" s="188"/>
      <c r="F2" s="188"/>
      <c r="G2" s="3"/>
      <c r="H2" s="3"/>
      <c r="I2" s="3"/>
      <c r="J2" s="3"/>
      <c r="K2" s="3"/>
    </row>
    <row r="3" spans="2:13">
      <c r="B3" s="84"/>
      <c r="C3" s="85"/>
      <c r="D3" s="86"/>
    </row>
    <row r="4" spans="2:13" ht="18">
      <c r="B4" s="169" t="str">
        <f>Information!B5</f>
        <v>Northern Closed Championships &amp; Graded Games</v>
      </c>
      <c r="C4" s="169"/>
      <c r="D4" s="169"/>
      <c r="E4" s="169"/>
      <c r="F4" s="169"/>
      <c r="G4" s="3"/>
      <c r="H4" s="3"/>
      <c r="I4" s="3"/>
      <c r="J4" s="3"/>
      <c r="K4" s="3"/>
    </row>
    <row r="5" spans="2:13" ht="18">
      <c r="B5" s="169" t="str">
        <f>Information!B6</f>
        <v>Saturday 29th November &amp; Sunday 30th November 2025</v>
      </c>
      <c r="C5" s="169"/>
      <c r="D5" s="169"/>
      <c r="E5" s="169"/>
      <c r="F5" s="169"/>
      <c r="G5" s="3"/>
      <c r="H5" s="3"/>
      <c r="I5" s="3"/>
      <c r="J5" s="3"/>
      <c r="K5" s="3"/>
    </row>
    <row r="6" spans="2:13" ht="18">
      <c r="B6" s="8"/>
    </row>
    <row r="7" spans="2:13">
      <c r="B7" s="87" t="s">
        <v>12</v>
      </c>
      <c r="C7" s="31"/>
      <c r="E7" s="87" t="s">
        <v>14</v>
      </c>
      <c r="F7" s="30"/>
      <c r="G7" s="89"/>
      <c r="H7" s="89"/>
    </row>
    <row r="8" spans="2:13">
      <c r="B8" s="87" t="s">
        <v>43</v>
      </c>
      <c r="C8" s="29"/>
      <c r="D8" s="90"/>
      <c r="E8" s="192" t="s">
        <v>29</v>
      </c>
      <c r="F8" s="183"/>
    </row>
    <row r="9" spans="2:13">
      <c r="B9" s="90"/>
      <c r="C9" s="91"/>
      <c r="D9" s="90"/>
      <c r="E9" s="192"/>
      <c r="F9" s="183"/>
    </row>
    <row r="10" spans="2:13">
      <c r="E10" s="87" t="s">
        <v>30</v>
      </c>
      <c r="F10" s="30"/>
      <c r="I10" s="89"/>
    </row>
    <row r="11" spans="2:13">
      <c r="E11" s="190" t="s">
        <v>15</v>
      </c>
      <c r="F11" s="189"/>
      <c r="G11" s="90"/>
    </row>
    <row r="12" spans="2:13">
      <c r="E12" s="191"/>
      <c r="F12" s="189"/>
      <c r="G12" s="90"/>
    </row>
    <row r="13" spans="2:13">
      <c r="E13" s="87" t="s">
        <v>16</v>
      </c>
      <c r="F13" s="30"/>
    </row>
    <row r="14" spans="2:13">
      <c r="B14" s="14"/>
      <c r="C14" s="14"/>
    </row>
    <row r="15" spans="2:13" ht="33" customHeight="1">
      <c r="B15" s="187" t="s">
        <v>361</v>
      </c>
      <c r="C15" s="187"/>
      <c r="D15" s="187"/>
      <c r="E15" s="187"/>
      <c r="F15" s="187"/>
      <c r="G15" s="187"/>
      <c r="H15" s="187"/>
      <c r="I15" s="187"/>
      <c r="J15" s="187"/>
      <c r="K15" s="187"/>
      <c r="L15" s="187"/>
      <c r="M15" s="187"/>
    </row>
    <row r="16" spans="2:13">
      <c r="B16" s="14"/>
      <c r="C16" s="14"/>
    </row>
    <row r="17" spans="2:14">
      <c r="B17" s="92"/>
      <c r="C17" s="93" t="s">
        <v>349</v>
      </c>
      <c r="D17" s="93" t="s">
        <v>359</v>
      </c>
      <c r="E17" s="94" t="s">
        <v>331</v>
      </c>
      <c r="F17" s="95"/>
    </row>
    <row r="18" spans="2:14">
      <c r="B18" s="96" t="s">
        <v>47</v>
      </c>
      <c r="C18" s="14">
        <f>COUNTA('TRI Entries'!B10:B109)</f>
        <v>0</v>
      </c>
      <c r="D18" s="14">
        <f>COUNTIF('TRI Entries'!F10:F109,"*Champs*")</f>
        <v>0</v>
      </c>
      <c r="E18" s="97">
        <f>COUNTIF('TRI Entries'!F10:F109,"TRI Display")</f>
        <v>0</v>
      </c>
      <c r="F18" s="14"/>
      <c r="I18" s="91"/>
      <c r="J18" s="91"/>
    </row>
    <row r="19" spans="2:14">
      <c r="B19" s="96" t="s">
        <v>50</v>
      </c>
      <c r="C19" s="14">
        <f>COUNTA('DMT Entries'!B10:B109)</f>
        <v>0</v>
      </c>
      <c r="D19" s="14">
        <f>COUNTIF('DMT Entries'!F10:F109,"*Champs*")</f>
        <v>0</v>
      </c>
      <c r="E19" s="97">
        <f>COUNTIF('DMT Entries'!F10:F109,"DMT Display")</f>
        <v>0</v>
      </c>
      <c r="F19" s="14"/>
    </row>
    <row r="20" spans="2:14">
      <c r="B20" s="98" t="s">
        <v>350</v>
      </c>
      <c r="C20" s="99">
        <f>COUNTA('TRS Entries'!B10:B109)/2</f>
        <v>0</v>
      </c>
      <c r="D20" s="99">
        <f>COUNTIF('TRS Entries'!F10:F109,"*Champs*")</f>
        <v>0</v>
      </c>
      <c r="E20" s="100">
        <f>COUNTIF('TRS Entries'!F10:F109,"TRS Display")</f>
        <v>0</v>
      </c>
      <c r="F20" s="14"/>
    </row>
    <row r="21" spans="2:14">
      <c r="B21" s="14"/>
      <c r="C21" s="14"/>
    </row>
    <row r="22" spans="2:14">
      <c r="B22" s="14"/>
      <c r="C22" s="14"/>
    </row>
    <row r="23" spans="2:14">
      <c r="B23" s="186" t="s">
        <v>354</v>
      </c>
      <c r="C23" s="186"/>
      <c r="D23" s="186"/>
      <c r="E23" s="14">
        <f>VLOOKUP(C18,'Judges needed'!A1:C102,2,FALSE)+VLOOKUP(C19,'Judges needed'!A1:C102,2,FALSE)</f>
        <v>0</v>
      </c>
      <c r="I23" s="177" t="s">
        <v>357</v>
      </c>
      <c r="J23" s="177"/>
      <c r="K23" s="14">
        <f>VLOOKUP(D18,'Judges needed'!A1:C102,2,FALSE)+VLOOKUP(D19,'Judges needed'!A1:C102,2,FALSE)+VLOOKUP(C20,'Judges needed'!A1:C102,2,FALSE)</f>
        <v>0</v>
      </c>
    </row>
    <row r="24" spans="2:14" ht="30">
      <c r="B24" s="184" t="s">
        <v>0</v>
      </c>
      <c r="C24" s="185"/>
      <c r="D24" s="101" t="s">
        <v>31</v>
      </c>
      <c r="E24" s="102" t="s">
        <v>68</v>
      </c>
      <c r="F24" s="87" t="s">
        <v>32</v>
      </c>
      <c r="I24" s="178" t="s">
        <v>0</v>
      </c>
      <c r="J24" s="178"/>
      <c r="K24" s="102" t="s">
        <v>31</v>
      </c>
      <c r="L24" s="103" t="s">
        <v>68</v>
      </c>
      <c r="M24" s="87" t="s">
        <v>32</v>
      </c>
    </row>
    <row r="25" spans="2:14">
      <c r="B25" s="176"/>
      <c r="C25" s="176"/>
      <c r="D25" s="80"/>
      <c r="E25" s="104" t="s">
        <v>355</v>
      </c>
      <c r="F25" s="9"/>
      <c r="I25" s="176"/>
      <c r="J25" s="176"/>
      <c r="K25" s="80"/>
      <c r="L25" s="104" t="s">
        <v>356</v>
      </c>
      <c r="M25" s="9"/>
    </row>
    <row r="26" spans="2:14">
      <c r="B26" s="176"/>
      <c r="C26" s="176"/>
      <c r="D26" s="80"/>
      <c r="E26" s="104" t="s">
        <v>355</v>
      </c>
      <c r="F26" s="9"/>
      <c r="I26" s="176"/>
      <c r="J26" s="176"/>
      <c r="K26" s="80"/>
      <c r="L26" s="104" t="s">
        <v>356</v>
      </c>
      <c r="M26" s="9"/>
    </row>
    <row r="27" spans="2:14">
      <c r="B27" s="176"/>
      <c r="C27" s="176"/>
      <c r="D27" s="80"/>
      <c r="E27" s="104" t="s">
        <v>355</v>
      </c>
      <c r="F27" s="9"/>
      <c r="G27" t="s">
        <v>348</v>
      </c>
      <c r="I27" s="176"/>
      <c r="J27" s="176"/>
      <c r="K27" s="80"/>
      <c r="L27" s="104" t="s">
        <v>356</v>
      </c>
      <c r="M27" s="9"/>
      <c r="N27" t="s">
        <v>348</v>
      </c>
    </row>
    <row r="28" spans="2:14">
      <c r="B28" s="176"/>
      <c r="C28" s="176"/>
      <c r="D28" s="80"/>
      <c r="E28" s="104" t="s">
        <v>355</v>
      </c>
      <c r="F28" s="9"/>
      <c r="I28" s="176"/>
      <c r="J28" s="176"/>
      <c r="K28" s="80"/>
      <c r="L28" s="104" t="s">
        <v>356</v>
      </c>
      <c r="M28" s="9"/>
    </row>
    <row r="29" spans="2:14">
      <c r="B29" s="181"/>
      <c r="C29" s="182"/>
      <c r="D29" s="80"/>
      <c r="E29" s="104" t="s">
        <v>355</v>
      </c>
      <c r="F29" s="9"/>
      <c r="I29" s="181"/>
      <c r="J29" s="182"/>
      <c r="K29" s="80"/>
      <c r="L29" s="104" t="s">
        <v>356</v>
      </c>
      <c r="M29" s="9"/>
    </row>
    <row r="30" spans="2:14">
      <c r="B30" s="181"/>
      <c r="C30" s="182"/>
      <c r="D30" s="80"/>
      <c r="E30" s="104" t="s">
        <v>355</v>
      </c>
      <c r="F30" s="9"/>
      <c r="I30" s="181"/>
      <c r="J30" s="182"/>
      <c r="K30" s="80"/>
      <c r="L30" s="104" t="s">
        <v>356</v>
      </c>
      <c r="M30" s="9"/>
    </row>
    <row r="31" spans="2:14">
      <c r="B31" s="176"/>
      <c r="C31" s="176"/>
      <c r="D31" s="80"/>
      <c r="E31" s="104" t="s">
        <v>355</v>
      </c>
      <c r="F31" s="9"/>
      <c r="I31" s="176"/>
      <c r="J31" s="176"/>
      <c r="K31" s="80"/>
      <c r="L31" s="104" t="s">
        <v>356</v>
      </c>
      <c r="M31" s="9"/>
    </row>
    <row r="32" spans="2:14">
      <c r="B32" s="176"/>
      <c r="C32" s="176"/>
      <c r="D32" s="80"/>
      <c r="E32" s="104" t="s">
        <v>355</v>
      </c>
      <c r="F32" s="9"/>
      <c r="I32" s="176"/>
      <c r="J32" s="176"/>
      <c r="K32" s="80"/>
      <c r="L32" s="104" t="s">
        <v>356</v>
      </c>
      <c r="M32" s="9"/>
    </row>
    <row r="33" spans="2:13">
      <c r="B33" s="176"/>
      <c r="C33" s="176"/>
      <c r="D33" s="80"/>
      <c r="E33" s="104" t="s">
        <v>355</v>
      </c>
      <c r="F33" s="9"/>
      <c r="I33" s="176"/>
      <c r="J33" s="176"/>
      <c r="K33" s="80"/>
      <c r="L33" s="104" t="s">
        <v>356</v>
      </c>
      <c r="M33" s="9"/>
    </row>
    <row r="35" spans="2:13">
      <c r="B35" s="186" t="s">
        <v>360</v>
      </c>
      <c r="C35" s="186"/>
      <c r="D35" s="186"/>
      <c r="E35" s="14">
        <f>VLOOKUP(C18,'Judges needed'!A1:C102,3,FALSE)+VLOOKUP(C19,'Judges needed'!A1:C102,3,FALSE)</f>
        <v>0</v>
      </c>
      <c r="I35" s="177" t="s">
        <v>358</v>
      </c>
      <c r="J35" s="177"/>
      <c r="K35" s="14">
        <f>VLOOKUP(D18,'Judges needed'!A1:C102,3,FALSE)+VLOOKUP(D19,'Judges needed'!A1:C102,3,FALSE)+VLOOKUP(C20,'Judges needed'!A1:C102,3,FALSE)</f>
        <v>0</v>
      </c>
    </row>
    <row r="36" spans="2:13" ht="15" customHeight="1">
      <c r="B36" s="178" t="s">
        <v>0</v>
      </c>
      <c r="C36" s="178"/>
      <c r="D36" s="179" t="s">
        <v>68</v>
      </c>
      <c r="E36" s="179"/>
      <c r="F36" s="87" t="s">
        <v>32</v>
      </c>
      <c r="I36" s="178" t="s">
        <v>0</v>
      </c>
      <c r="J36" s="178"/>
      <c r="K36" s="179" t="s">
        <v>68</v>
      </c>
      <c r="L36" s="179"/>
      <c r="M36" s="87" t="s">
        <v>32</v>
      </c>
    </row>
    <row r="37" spans="2:13">
      <c r="B37" s="176"/>
      <c r="C37" s="176"/>
      <c r="D37" s="175" t="s">
        <v>355</v>
      </c>
      <c r="E37" s="175"/>
      <c r="F37" s="9"/>
      <c r="I37" s="176"/>
      <c r="J37" s="176"/>
      <c r="K37" s="175" t="s">
        <v>356</v>
      </c>
      <c r="L37" s="175"/>
      <c r="M37" s="9"/>
    </row>
    <row r="38" spans="2:13">
      <c r="B38" s="176"/>
      <c r="C38" s="176"/>
      <c r="D38" s="175" t="s">
        <v>355</v>
      </c>
      <c r="E38" s="175"/>
      <c r="F38" s="9"/>
      <c r="I38" s="176"/>
      <c r="J38" s="176"/>
      <c r="K38" s="175" t="s">
        <v>356</v>
      </c>
      <c r="L38" s="175"/>
      <c r="M38" s="9"/>
    </row>
    <row r="39" spans="2:13">
      <c r="B39" s="176"/>
      <c r="C39" s="176"/>
      <c r="D39" s="175" t="s">
        <v>355</v>
      </c>
      <c r="E39" s="175"/>
      <c r="F39" s="9"/>
      <c r="I39" s="176"/>
      <c r="J39" s="176"/>
      <c r="K39" s="175" t="s">
        <v>356</v>
      </c>
      <c r="L39" s="175"/>
      <c r="M39" s="9"/>
    </row>
    <row r="40" spans="2:13">
      <c r="B40" s="176"/>
      <c r="C40" s="176"/>
      <c r="D40" s="175" t="s">
        <v>355</v>
      </c>
      <c r="E40" s="175"/>
      <c r="F40" s="9"/>
      <c r="I40" s="176"/>
      <c r="J40" s="176"/>
      <c r="K40" s="175" t="s">
        <v>356</v>
      </c>
      <c r="L40" s="175"/>
      <c r="M40" s="9"/>
    </row>
    <row r="41" spans="2:13">
      <c r="B41" s="176"/>
      <c r="C41" s="176"/>
      <c r="D41" s="175" t="s">
        <v>355</v>
      </c>
      <c r="E41" s="175"/>
      <c r="F41" s="9"/>
      <c r="I41" s="176"/>
      <c r="J41" s="176"/>
      <c r="K41" s="175" t="s">
        <v>356</v>
      </c>
      <c r="L41" s="175"/>
      <c r="M41" s="9"/>
    </row>
    <row r="42" spans="2:13">
      <c r="B42" s="176"/>
      <c r="C42" s="176"/>
      <c r="D42" s="175" t="s">
        <v>355</v>
      </c>
      <c r="E42" s="175"/>
      <c r="F42" s="9"/>
      <c r="I42" s="176"/>
      <c r="J42" s="176"/>
      <c r="K42" s="175" t="s">
        <v>356</v>
      </c>
      <c r="L42" s="175"/>
      <c r="M42" s="9"/>
    </row>
    <row r="43" spans="2:13">
      <c r="B43" s="176"/>
      <c r="C43" s="176"/>
      <c r="D43" s="175" t="s">
        <v>355</v>
      </c>
      <c r="E43" s="175"/>
      <c r="F43" s="9"/>
      <c r="I43" s="176"/>
      <c r="J43" s="176"/>
      <c r="K43" s="175" t="s">
        <v>356</v>
      </c>
      <c r="L43" s="175"/>
      <c r="M43" s="9"/>
    </row>
    <row r="44" spans="2:13">
      <c r="B44" s="176"/>
      <c r="C44" s="176"/>
      <c r="D44" s="175" t="s">
        <v>355</v>
      </c>
      <c r="E44" s="175"/>
      <c r="F44" s="9"/>
      <c r="I44" s="176"/>
      <c r="J44" s="176"/>
      <c r="K44" s="175" t="s">
        <v>356</v>
      </c>
      <c r="L44" s="175"/>
      <c r="M44" s="9"/>
    </row>
    <row r="45" spans="2:13">
      <c r="B45" s="176"/>
      <c r="C45" s="176"/>
      <c r="D45" s="175" t="s">
        <v>355</v>
      </c>
      <c r="E45" s="175"/>
      <c r="F45" s="9"/>
      <c r="I45" s="176"/>
      <c r="J45" s="176"/>
      <c r="K45" s="175" t="s">
        <v>356</v>
      </c>
      <c r="L45" s="175"/>
      <c r="M45" s="9"/>
    </row>
    <row r="46" spans="2:13" ht="38" customHeight="1">
      <c r="B46" s="180" t="s">
        <v>33</v>
      </c>
      <c r="C46" s="180"/>
      <c r="D46" s="180"/>
      <c r="E46" s="180"/>
      <c r="F46" s="180"/>
      <c r="I46" s="180" t="s">
        <v>33</v>
      </c>
      <c r="J46" s="180"/>
      <c r="K46" s="180"/>
      <c r="L46" s="180"/>
      <c r="M46" s="180"/>
    </row>
    <row r="48" spans="2:13">
      <c r="B48" s="105" t="s">
        <v>34</v>
      </c>
    </row>
    <row r="49" spans="2:6">
      <c r="B49" s="207" t="s">
        <v>65</v>
      </c>
      <c r="C49" s="207"/>
      <c r="D49" s="106">
        <f>COUNTA('TRI Entries'!B10:B999)</f>
        <v>0</v>
      </c>
      <c r="E49" s="106" t="str">
        <f>"@ £10.00"</f>
        <v>@ £10.00</v>
      </c>
      <c r="F49" s="107">
        <f>D49*10</f>
        <v>0</v>
      </c>
    </row>
    <row r="50" spans="2:6">
      <c r="B50" s="207" t="s">
        <v>66</v>
      </c>
      <c r="C50" s="207"/>
      <c r="D50" s="106">
        <f>ROUND(COUNTA('TRS Entries'!B10:B999)/2,0)</f>
        <v>0</v>
      </c>
      <c r="E50" s="106" t="str">
        <f t="shared" ref="E50:E51" si="0">"@ £10.00"</f>
        <v>@ £10.00</v>
      </c>
      <c r="F50" s="107">
        <f t="shared" ref="F50:F51" si="1">D50*10</f>
        <v>0</v>
      </c>
    </row>
    <row r="51" spans="2:6">
      <c r="B51" s="207" t="s">
        <v>67</v>
      </c>
      <c r="C51" s="207"/>
      <c r="D51" s="106" cm="1">
        <f t="array" ref="D51">SUM(IF(FREQUENCY(MATCH('TRI Entries'!H10:H109,'TRI Entries'!H10:H109,0),MATCH('TRI Entries'!H10:H109,'TRI Entries'!H10:H109,0))&gt;0,1))-1+SUM(IF(FREQUENCY(MATCH('DMT Entries'!H10:H109,'DMT Entries'!H10:H109,0),MATCH('DMT Entries'!H10:H109,'DMT Entries'!H10:H109,0))&gt;0,1))-1</f>
        <v>0</v>
      </c>
      <c r="E51" s="106" t="str">
        <f t="shared" si="0"/>
        <v>@ £10.00</v>
      </c>
      <c r="F51" s="107">
        <f t="shared" si="1"/>
        <v>0</v>
      </c>
    </row>
    <row r="52" spans="2:6">
      <c r="B52" s="207" t="s">
        <v>35</v>
      </c>
      <c r="C52" s="207"/>
      <c r="D52" s="106">
        <f>MAX(E23-COUNTA(B25:C33),0)+MAX(K23-COUNTA(I25:I33),0)+MAX(E35-COUNTA(B37:C45)+MIN(E23-COUNTA(B25:C33),0),0)+MAX(K35-COUNTA(I37:I45)+MIN(K23-COUNTA(I25:I33),0),0)</f>
        <v>0</v>
      </c>
      <c r="E52" s="106" t="str">
        <f>"@ £100.00"</f>
        <v>@ £100.00</v>
      </c>
      <c r="F52" s="107">
        <f>IF(D52&gt;0,D52*100,0)</f>
        <v>0</v>
      </c>
    </row>
    <row r="53" spans="2:6">
      <c r="E53" s="108" t="s">
        <v>36</v>
      </c>
      <c r="F53" s="109">
        <f>SUM(F49:F52)</f>
        <v>0</v>
      </c>
    </row>
    <row r="56" spans="2:6">
      <c r="B56" s="208" t="s">
        <v>17</v>
      </c>
      <c r="C56" s="209"/>
      <c r="D56" s="209"/>
      <c r="E56" s="209"/>
      <c r="F56" s="210"/>
    </row>
    <row r="57" spans="2:6">
      <c r="B57" s="110"/>
      <c r="F57" s="111"/>
    </row>
    <row r="58" spans="2:6">
      <c r="B58" s="198" t="s">
        <v>18</v>
      </c>
      <c r="C58" s="199"/>
      <c r="D58" s="199"/>
      <c r="E58" s="199"/>
      <c r="F58" s="200"/>
    </row>
    <row r="59" spans="2:6">
      <c r="B59" s="195" t="s">
        <v>40</v>
      </c>
      <c r="C59" s="196"/>
      <c r="D59" s="196"/>
      <c r="E59" s="196"/>
      <c r="F59" s="197"/>
    </row>
    <row r="60" spans="2:6">
      <c r="B60" s="195" t="s">
        <v>38</v>
      </c>
      <c r="C60" s="196"/>
      <c r="D60" s="196"/>
      <c r="E60" s="196"/>
      <c r="F60" s="197"/>
    </row>
    <row r="61" spans="2:6">
      <c r="B61" s="195" t="s">
        <v>39</v>
      </c>
      <c r="C61" s="196"/>
      <c r="D61" s="196"/>
      <c r="E61" s="196"/>
      <c r="F61" s="197"/>
    </row>
    <row r="62" spans="2:6">
      <c r="B62" s="112"/>
      <c r="F62" s="111"/>
    </row>
    <row r="63" spans="2:6">
      <c r="B63" s="198" t="s">
        <v>37</v>
      </c>
      <c r="C63" s="199"/>
      <c r="D63" s="199"/>
      <c r="E63" s="199"/>
      <c r="F63" s="200"/>
    </row>
    <row r="64" spans="2:6">
      <c r="B64" s="195" t="s">
        <v>19</v>
      </c>
      <c r="C64" s="196"/>
      <c r="D64" s="196"/>
      <c r="E64" s="196"/>
      <c r="F64" s="197"/>
    </row>
    <row r="65" spans="2:7">
      <c r="B65" s="195" t="s">
        <v>41</v>
      </c>
      <c r="C65" s="196"/>
      <c r="D65" s="196"/>
      <c r="E65" s="196"/>
      <c r="F65" s="197"/>
    </row>
    <row r="66" spans="2:7">
      <c r="B66" s="195" t="s">
        <v>20</v>
      </c>
      <c r="C66" s="196"/>
      <c r="D66" s="196"/>
      <c r="E66" s="196"/>
      <c r="F66" s="197"/>
    </row>
    <row r="67" spans="2:7">
      <c r="B67" s="195" t="s">
        <v>21</v>
      </c>
      <c r="C67" s="196"/>
      <c r="D67" s="196"/>
      <c r="E67" s="196"/>
      <c r="F67" s="197"/>
    </row>
    <row r="68" spans="2:7" ht="31" customHeight="1">
      <c r="B68" s="203" t="s">
        <v>42</v>
      </c>
      <c r="C68" s="204"/>
      <c r="D68" s="204"/>
      <c r="E68" s="204"/>
      <c r="F68" s="205"/>
    </row>
    <row r="69" spans="2:7">
      <c r="B69" s="5"/>
    </row>
    <row r="70" spans="2:7">
      <c r="B70" s="206" t="s">
        <v>44</v>
      </c>
      <c r="C70" s="206"/>
      <c r="D70" s="206"/>
      <c r="E70" s="206"/>
      <c r="F70" s="206"/>
    </row>
    <row r="71" spans="2:7">
      <c r="B71" s="206" t="s">
        <v>22</v>
      </c>
      <c r="C71" s="206"/>
      <c r="D71" s="206"/>
      <c r="E71" s="206"/>
      <c r="F71" s="206"/>
    </row>
    <row r="72" spans="2:7">
      <c r="B72" s="113"/>
    </row>
    <row r="73" spans="2:7">
      <c r="B73" s="114"/>
    </row>
    <row r="74" spans="2:7" ht="48" customHeight="1">
      <c r="B74" s="201" t="s">
        <v>23</v>
      </c>
      <c r="C74" s="201"/>
      <c r="D74" s="201"/>
      <c r="E74" s="201"/>
      <c r="F74" s="201"/>
    </row>
    <row r="75" spans="2:7" ht="42">
      <c r="B75" s="115" t="s">
        <v>24</v>
      </c>
      <c r="C75" s="202"/>
      <c r="D75" s="202"/>
      <c r="E75" s="116" t="s">
        <v>25</v>
      </c>
      <c r="F75" s="6"/>
    </row>
    <row r="76" spans="2:7" ht="45">
      <c r="B76" s="88" t="s">
        <v>94</v>
      </c>
      <c r="C76" s="193"/>
      <c r="D76" s="194"/>
      <c r="E76" s="88" t="s">
        <v>13</v>
      </c>
      <c r="F76" s="23"/>
    </row>
    <row r="77" spans="2:7">
      <c r="G77" s="91"/>
    </row>
  </sheetData>
  <sheetProtection algorithmName="SHA-512" hashValue="iYi56rb0oFPAeKzuCNzLdT8PpvYUC9IDISm2NGnj0hJJJRnDEVjfkl6NVqlaC13MBJmRgHeXINM4liMRi76zlA==" saltValue="x8RE4vdpzVhhR/vS4I3vfQ==" spinCount="100000" sheet="1" objects="1" scenarios="1"/>
  <mergeCells count="94">
    <mergeCell ref="B4:F4"/>
    <mergeCell ref="B50:C50"/>
    <mergeCell ref="B51:C51"/>
    <mergeCell ref="B61:F61"/>
    <mergeCell ref="B46:F46"/>
    <mergeCell ref="B52:C52"/>
    <mergeCell ref="B58:F58"/>
    <mergeCell ref="B49:C49"/>
    <mergeCell ref="B56:F56"/>
    <mergeCell ref="D44:E44"/>
    <mergeCell ref="D42:E42"/>
    <mergeCell ref="B43:C43"/>
    <mergeCell ref="D43:E43"/>
    <mergeCell ref="D36:E36"/>
    <mergeCell ref="D37:E37"/>
    <mergeCell ref="D38:E38"/>
    <mergeCell ref="B42:C42"/>
    <mergeCell ref="C76:D76"/>
    <mergeCell ref="B59:F59"/>
    <mergeCell ref="B60:F60"/>
    <mergeCell ref="B5:F5"/>
    <mergeCell ref="B63:F63"/>
    <mergeCell ref="B64:F64"/>
    <mergeCell ref="B74:F74"/>
    <mergeCell ref="C75:D75"/>
    <mergeCell ref="B65:F65"/>
    <mergeCell ref="B66:F66"/>
    <mergeCell ref="B67:F67"/>
    <mergeCell ref="B68:F68"/>
    <mergeCell ref="B70:F70"/>
    <mergeCell ref="B71:F71"/>
    <mergeCell ref="D41:E41"/>
    <mergeCell ref="B2:F2"/>
    <mergeCell ref="B23:D23"/>
    <mergeCell ref="B44:C44"/>
    <mergeCell ref="B45:C45"/>
    <mergeCell ref="F11:F12"/>
    <mergeCell ref="E11:E12"/>
    <mergeCell ref="E8:E9"/>
    <mergeCell ref="B29:C29"/>
    <mergeCell ref="D45:E45"/>
    <mergeCell ref="B30:C30"/>
    <mergeCell ref="B31:C31"/>
    <mergeCell ref="B32:C32"/>
    <mergeCell ref="B39:C39"/>
    <mergeCell ref="D39:E39"/>
    <mergeCell ref="B40:C40"/>
    <mergeCell ref="D40:E40"/>
    <mergeCell ref="B41:C41"/>
    <mergeCell ref="B36:C36"/>
    <mergeCell ref="B37:C37"/>
    <mergeCell ref="B38:C38"/>
    <mergeCell ref="F8:F9"/>
    <mergeCell ref="B25:C25"/>
    <mergeCell ref="B26:C26"/>
    <mergeCell ref="B27:C27"/>
    <mergeCell ref="B28:C28"/>
    <mergeCell ref="B33:C33"/>
    <mergeCell ref="B24:C24"/>
    <mergeCell ref="B35:D35"/>
    <mergeCell ref="B15:M15"/>
    <mergeCell ref="I38:J38"/>
    <mergeCell ref="K38:L38"/>
    <mergeCell ref="I39:J39"/>
    <mergeCell ref="I23:J23"/>
    <mergeCell ref="I24:J24"/>
    <mergeCell ref="I25:J25"/>
    <mergeCell ref="I26:J26"/>
    <mergeCell ref="I27:J27"/>
    <mergeCell ref="I28:J28"/>
    <mergeCell ref="I29:J29"/>
    <mergeCell ref="I30:J30"/>
    <mergeCell ref="I31:J31"/>
    <mergeCell ref="I32:J32"/>
    <mergeCell ref="I46:M46"/>
    <mergeCell ref="I41:J41"/>
    <mergeCell ref="K41:L41"/>
    <mergeCell ref="I42:J42"/>
    <mergeCell ref="K42:L42"/>
    <mergeCell ref="I43:J43"/>
    <mergeCell ref="K43:L43"/>
    <mergeCell ref="I44:J44"/>
    <mergeCell ref="K44:L44"/>
    <mergeCell ref="I45:J45"/>
    <mergeCell ref="K45:L45"/>
    <mergeCell ref="K39:L39"/>
    <mergeCell ref="I40:J40"/>
    <mergeCell ref="K40:L40"/>
    <mergeCell ref="I33:J33"/>
    <mergeCell ref="I35:J35"/>
    <mergeCell ref="I36:J36"/>
    <mergeCell ref="K36:L36"/>
    <mergeCell ref="I37:J37"/>
    <mergeCell ref="K37:L37"/>
  </mergeCells>
  <dataValidations count="4">
    <dataValidation type="list" allowBlank="1" showInputMessage="1" showErrorMessage="1" sqref="F25:F33 M25:M33" xr:uid="{00000000-0002-0000-0400-000000000000}">
      <formula1>"Chair, Difficulty, Execution, Computer recorder, Manual recorder, Competition marshall, Check-in"</formula1>
    </dataValidation>
    <dataValidation type="list" allowBlank="1" showInputMessage="1" showErrorMessage="1" sqref="F37:F45 M37:M45" xr:uid="{00000000-0002-0000-0400-000001000000}">
      <formula1>"Computer recorder, Manual recorder, Competition marshall, Check-in"</formula1>
    </dataValidation>
    <dataValidation type="list" allowBlank="1" showInputMessage="1" showErrorMessage="1" sqref="D25:D33 K25:K33" xr:uid="{00000000-0002-0000-0400-000002000000}">
      <formula1>"Club (L1), County (L2) ,Regional (L3), Zonal (L4), National (L5), International"</formula1>
    </dataValidation>
    <dataValidation type="list" allowBlank="1" showInputMessage="1" showErrorMessage="1" sqref="L25:L33 E25:E33 D37:E45 K37:L45" xr:uid="{00000000-0002-0000-0400-000003000000}">
      <formula1>"Saturday, Sunday"</formula1>
    </dataValidation>
  </dataValidations>
  <pageMargins left="0.75" right="0.75" top="1" bottom="1" header="0.5" footer="0.5"/>
  <pageSetup paperSize="0"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Entries</vt:lpstr>
      <vt:lpstr>Information</vt:lpstr>
      <vt:lpstr>Requirements (TRI)</vt:lpstr>
      <vt:lpstr>Requirements (TRS)</vt:lpstr>
      <vt:lpstr>Requirements (DMT)</vt:lpstr>
      <vt:lpstr>TRI Entries</vt:lpstr>
      <vt:lpstr>DMT Entries</vt:lpstr>
      <vt:lpstr>TRS Entries</vt:lpstr>
      <vt:lpstr>Club</vt:lpstr>
      <vt:lpstr>Categories</vt:lpstr>
      <vt:lpstr>Judges needed</vt:lpstr>
      <vt:lpstr>CategoryLookup</vt:lpstr>
      <vt:lpstr>'DMT Entries'!Criteria</vt:lpstr>
      <vt:lpstr>'TRI Entries'!Criteria</vt:lpstr>
      <vt:lpstr>'TRS Entries'!Criteria</vt:lpstr>
    </vt:vector>
  </TitlesOfParts>
  <Company>Coaching Connection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Rear</dc:creator>
  <cp:lastModifiedBy>Adam Rear</cp:lastModifiedBy>
  <cp:lastPrinted>2025-09-13T12:25:18Z</cp:lastPrinted>
  <dcterms:created xsi:type="dcterms:W3CDTF">2016-02-11T13:04:04Z</dcterms:created>
  <dcterms:modified xsi:type="dcterms:W3CDTF">2025-09-28T22:18:52Z</dcterms:modified>
</cp:coreProperties>
</file>